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I:\.shortcut-targets-by-id\0BydmBeRrep3tYVFlay1MYVZPZmM\GGBC\Comité Técnico\2024\2024_CASA\CASA v2\Formularios de cálculo\Sitio\Manejo de Agua Pluvial\"/>
    </mc:Choice>
  </mc:AlternateContent>
  <xr:revisionPtr revIDLastSave="0" documentId="13_ncr:1_{B01DE041-0FD1-4DE8-AA6E-E9194E6EB61F}" xr6:coauthVersionLast="47" xr6:coauthVersionMax="47" xr10:uidLastSave="{00000000-0000-0000-0000-000000000000}"/>
  <bookViews>
    <workbookView xWindow="-108" yWindow="-108" windowWidth="23256" windowHeight="12456" activeTab="2" xr2:uid="{0E5A4A13-6BAE-4A9F-8405-B33D7406D697}"/>
  </bookViews>
  <sheets>
    <sheet name="Condiciones de Uso" sheetId="1" r:id="rId1"/>
    <sheet name="Datos Pluviales" sheetId="2" r:id="rId2"/>
    <sheet name="Calculo de Escorrentía Pluvial" sheetId="3" r:id="rId3"/>
    <sheet name="Coeficiente de Escorrentía" sheetId="4" r:id="rId4"/>
  </sheets>
  <externalReferences>
    <externalReference r:id="rId5"/>
    <externalReference r:id="rId6"/>
  </externalReferences>
  <definedNames>
    <definedName name="_xlnm._FilterDatabase" localSheetId="1" hidden="1">'Datos Pluviales'!$A$1:$U$43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3" l="1"/>
  <c r="I47" i="3"/>
  <c r="J38" i="3"/>
  <c r="L38" i="3" s="1"/>
  <c r="J39" i="3"/>
  <c r="L39" i="3" s="1"/>
  <c r="J40" i="3"/>
  <c r="L40" i="3" s="1"/>
  <c r="J41" i="3"/>
  <c r="L41" i="3" s="1"/>
  <c r="J42" i="3"/>
  <c r="L42" i="3" s="1"/>
  <c r="J43" i="3"/>
  <c r="L43" i="3" s="1"/>
  <c r="J44" i="3"/>
  <c r="L44" i="3" s="1"/>
  <c r="J45" i="3"/>
  <c r="L45" i="3" s="1"/>
  <c r="J46" i="3"/>
  <c r="L46" i="3" s="1"/>
  <c r="J37" i="3"/>
  <c r="D25" i="3"/>
  <c r="F16" i="3"/>
  <c r="Q38" i="3" s="1"/>
  <c r="R38" i="3" s="1"/>
  <c r="S38" i="3" s="1"/>
  <c r="P31" i="2"/>
  <c r="R10" i="2" s="1"/>
  <c r="R18" i="2"/>
  <c r="R19" i="2"/>
  <c r="R20" i="2"/>
  <c r="R21" i="2"/>
  <c r="R22" i="2"/>
  <c r="R23" i="2"/>
  <c r="R24" i="2"/>
  <c r="R25" i="2"/>
  <c r="R26" i="2"/>
  <c r="R27" i="2"/>
  <c r="R28" i="2"/>
  <c r="R29" i="2"/>
  <c r="R30" i="2"/>
  <c r="R31" i="2"/>
  <c r="R32" i="2"/>
  <c r="R33" i="2"/>
  <c r="R34" i="2"/>
  <c r="R35" i="2"/>
  <c r="R36" i="2"/>
  <c r="R37" i="2"/>
  <c r="R38" i="2"/>
  <c r="R39" i="2"/>
  <c r="R9" i="2"/>
  <c r="D28" i="3"/>
  <c r="Q37" i="3" l="1"/>
  <c r="R37" i="3" s="1"/>
  <c r="S37" i="3" s="1"/>
  <c r="Q45" i="3"/>
  <c r="R45" i="3" s="1"/>
  <c r="S45" i="3" s="1"/>
  <c r="Q44" i="3"/>
  <c r="R44" i="3" s="1"/>
  <c r="S44" i="3" s="1"/>
  <c r="Q46" i="3"/>
  <c r="R46" i="3" s="1"/>
  <c r="S46" i="3" s="1"/>
  <c r="Q43" i="3"/>
  <c r="R43" i="3" s="1"/>
  <c r="S43" i="3" s="1"/>
  <c r="Q42" i="3"/>
  <c r="R42" i="3" s="1"/>
  <c r="S42" i="3" s="1"/>
  <c r="Q41" i="3"/>
  <c r="R41" i="3" s="1"/>
  <c r="S41" i="3" s="1"/>
  <c r="Q40" i="3"/>
  <c r="R40" i="3" s="1"/>
  <c r="S40" i="3" s="1"/>
  <c r="Q39" i="3"/>
  <c r="R39" i="3" s="1"/>
  <c r="S39" i="3" s="1"/>
  <c r="J47" i="3"/>
  <c r="L37" i="3"/>
  <c r="L47" i="3" s="1"/>
  <c r="D29" i="3"/>
  <c r="H49" i="3" s="1"/>
  <c r="H50" i="3" s="1"/>
  <c r="R17" i="2"/>
  <c r="R16" i="2"/>
  <c r="R15" i="2"/>
  <c r="R14" i="2"/>
  <c r="R13" i="2"/>
  <c r="R12" i="2"/>
  <c r="R11" i="2"/>
  <c r="A41" i="2"/>
  <c r="C41" i="2" s="1"/>
  <c r="E40" i="2"/>
  <c r="M43" i="2"/>
  <c r="L43" i="2"/>
  <c r="K43" i="2"/>
  <c r="J43" i="2"/>
  <c r="I43" i="2"/>
  <c r="H43" i="2"/>
  <c r="G43" i="2"/>
  <c r="F43" i="2"/>
  <c r="D43" i="2"/>
  <c r="C43" i="2"/>
  <c r="B43" i="2"/>
  <c r="M42" i="2"/>
  <c r="L42" i="2"/>
  <c r="K42" i="2"/>
  <c r="J42" i="2"/>
  <c r="I42" i="2"/>
  <c r="H42" i="2"/>
  <c r="G42" i="2"/>
  <c r="F42" i="2"/>
  <c r="D42" i="2"/>
  <c r="C42" i="2"/>
  <c r="B42" i="2"/>
  <c r="M40" i="2"/>
  <c r="L40" i="2"/>
  <c r="K40" i="2"/>
  <c r="J40" i="2"/>
  <c r="I40" i="2"/>
  <c r="H40" i="2"/>
  <c r="G40" i="2"/>
  <c r="F40" i="2"/>
  <c r="D40" i="2"/>
  <c r="C40" i="2"/>
  <c r="B40" i="2"/>
  <c r="P38" i="2"/>
  <c r="N38" i="2"/>
  <c r="P37" i="2"/>
  <c r="N37" i="2"/>
  <c r="P36" i="2"/>
  <c r="N36" i="2"/>
  <c r="P35" i="2"/>
  <c r="N35" i="2"/>
  <c r="P34" i="2"/>
  <c r="N34" i="2"/>
  <c r="P33" i="2"/>
  <c r="N33" i="2"/>
  <c r="P32" i="2"/>
  <c r="N32"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P14" i="2"/>
  <c r="N14" i="2"/>
  <c r="P13" i="2"/>
  <c r="N13" i="2"/>
  <c r="P12" i="2"/>
  <c r="N12" i="2"/>
  <c r="P11" i="2"/>
  <c r="N11" i="2"/>
  <c r="P10" i="2"/>
  <c r="N10" i="2"/>
  <c r="P9" i="2"/>
  <c r="N9" i="2"/>
  <c r="S47" i="3" l="1"/>
  <c r="H55" i="3" s="1"/>
  <c r="H58" i="3" s="1"/>
  <c r="Q47" i="3"/>
  <c r="R47" i="3"/>
  <c r="H52" i="3" s="1"/>
  <c r="M41" i="2"/>
  <c r="B41" i="2"/>
  <c r="L41" i="2"/>
  <c r="K41" i="2"/>
  <c r="J41" i="2"/>
  <c r="I41" i="2"/>
  <c r="H41" i="2"/>
  <c r="G41" i="2"/>
  <c r="F41" i="2"/>
  <c r="E41" i="2"/>
  <c r="D41" i="2"/>
  <c r="H60" i="3" l="1"/>
  <c r="N41" i="2"/>
  <c r="N39" i="2" l="1"/>
  <c r="N42" i="2" s="1"/>
  <c r="N43" i="2"/>
  <c r="P39" i="2"/>
  <c r="T5" i="2"/>
  <c r="T29" i="2" s="1"/>
  <c r="U29" i="2" s="1"/>
  <c r="E42" i="2"/>
  <c r="E43" i="2"/>
  <c r="N40" i="2" l="1"/>
  <c r="T25" i="2"/>
  <c r="U25" i="2" s="1"/>
  <c r="T37" i="2"/>
  <c r="U37" i="2" s="1"/>
  <c r="T30" i="2"/>
  <c r="U30" i="2" s="1"/>
  <c r="T35" i="2"/>
  <c r="U35" i="2" s="1"/>
  <c r="T19" i="2"/>
  <c r="U19" i="2" s="1"/>
  <c r="T10" i="2"/>
  <c r="U10" i="2" s="1"/>
  <c r="T11" i="2"/>
  <c r="U11" i="2" s="1"/>
  <c r="T18" i="2"/>
  <c r="U18" i="2" s="1"/>
  <c r="T12" i="2"/>
  <c r="U12" i="2" s="1"/>
  <c r="T13" i="2"/>
  <c r="U13" i="2" s="1"/>
  <c r="T16" i="2"/>
  <c r="U16" i="2" s="1"/>
  <c r="T32" i="2"/>
  <c r="U32" i="2" s="1"/>
  <c r="T33" i="2"/>
  <c r="U33" i="2" s="1"/>
  <c r="T31" i="2"/>
  <c r="U31" i="2" s="1"/>
  <c r="T20" i="2"/>
  <c r="U20" i="2" s="1"/>
  <c r="T22" i="2"/>
  <c r="U22" i="2" s="1"/>
  <c r="T9" i="2"/>
  <c r="U9" i="2" s="1"/>
  <c r="T17" i="2"/>
  <c r="U17" i="2" s="1"/>
  <c r="T15" i="2"/>
  <c r="U15" i="2" s="1"/>
  <c r="T34" i="2"/>
  <c r="U34" i="2" s="1"/>
  <c r="T28" i="2"/>
  <c r="U28" i="2" s="1"/>
  <c r="T24" i="2"/>
  <c r="U24" i="2" s="1"/>
  <c r="T21" i="2"/>
  <c r="U21" i="2" s="1"/>
  <c r="T14" i="2"/>
  <c r="U14" i="2" s="1"/>
  <c r="T36" i="2"/>
  <c r="U36" i="2" s="1"/>
  <c r="T38" i="2"/>
  <c r="U38" i="2" s="1"/>
  <c r="T27" i="2"/>
  <c r="U27" i="2" s="1"/>
  <c r="T26" i="2"/>
  <c r="U26" i="2" s="1"/>
  <c r="T23" i="2"/>
  <c r="U23" i="2" s="1"/>
  <c r="T39" i="2"/>
  <c r="U39" i="2" s="1"/>
</calcChain>
</file>

<file path=xl/sharedStrings.xml><?xml version="1.0" encoding="utf-8"?>
<sst xmlns="http://schemas.openxmlformats.org/spreadsheetml/2006/main" count="181" uniqueCount="147">
  <si>
    <r>
      <t xml:space="preserve">El </t>
    </r>
    <r>
      <rPr>
        <b/>
        <sz val="10"/>
        <color theme="0"/>
        <rFont val="Arial"/>
        <family val="2"/>
      </rPr>
      <t>Formulario SC-1</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</si>
  <si>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Estacion Meteorologica</t>
  </si>
  <si>
    <t>INSIVUMEH - Ciudad de Guatemala, Guatemala</t>
  </si>
  <si>
    <t>Número de datos anuales (N)</t>
  </si>
  <si>
    <t>Direccion Postal</t>
  </si>
  <si>
    <t>7A. AVENDIA 14-57 ZONA 13</t>
  </si>
  <si>
    <t>Ubicacion</t>
  </si>
  <si>
    <t>Latitud:</t>
  </si>
  <si>
    <r>
      <t>14</t>
    </r>
    <r>
      <rPr>
        <sz val="11"/>
        <color theme="1"/>
        <rFont val="Calibri"/>
        <family val="2"/>
      </rPr>
      <t>°35'11"</t>
    </r>
  </si>
  <si>
    <t>Longitud:</t>
  </si>
  <si>
    <r>
      <t>90</t>
    </r>
    <r>
      <rPr>
        <sz val="11"/>
        <color theme="1"/>
        <rFont val="Calibri"/>
        <family val="2"/>
      </rPr>
      <t>°31'58"</t>
    </r>
  </si>
  <si>
    <t>Agua Pluvial - cantidad</t>
  </si>
  <si>
    <t>AÑO</t>
  </si>
  <si>
    <t>ENERO</t>
  </si>
  <si>
    <t>FEBRERO</t>
  </si>
  <si>
    <t>MARZO</t>
  </si>
  <si>
    <t>ABRIL</t>
  </si>
  <si>
    <t>MAYO</t>
  </si>
  <si>
    <t>JUNIO</t>
  </si>
  <si>
    <t>JULIO</t>
  </si>
  <si>
    <t>AGOSTO</t>
  </si>
  <si>
    <t>SEPTIEMBRE</t>
  </si>
  <si>
    <t>OCTUBRE</t>
  </si>
  <si>
    <t>NOVIEMBRE</t>
  </si>
  <si>
    <t>DICIEMBRE</t>
  </si>
  <si>
    <t>TOTAL</t>
  </si>
  <si>
    <t>PERIODO DE RETORNO</t>
  </si>
  <si>
    <t>Promedio anual</t>
  </si>
  <si>
    <t>Precipitación mm</t>
  </si>
  <si>
    <t>Número de Ocurrencia</t>
  </si>
  <si>
    <t>Probabilidad de Frecuencia (T)</t>
  </si>
  <si>
    <t>Periodo de Retorno</t>
  </si>
  <si>
    <t>mm</t>
  </si>
  <si>
    <t>Mayor a menor</t>
  </si>
  <si>
    <t>(n)</t>
  </si>
  <si>
    <t>n/(N+1)</t>
  </si>
  <si>
    <t>(1/T)</t>
  </si>
  <si>
    <t>Promedio</t>
  </si>
  <si>
    <t>Máximo</t>
  </si>
  <si>
    <t>Mínimo</t>
  </si>
  <si>
    <t xml:space="preserve">Percentil </t>
  </si>
  <si>
    <t>Percentil 25</t>
  </si>
  <si>
    <t>Percentil 65</t>
  </si>
  <si>
    <t>Percentil 95</t>
  </si>
  <si>
    <t>Seleccionar</t>
  </si>
  <si>
    <t>Formulario de Cálculo de Manejos de Agua</t>
  </si>
  <si>
    <t xml:space="preserve">S-C1 Logro 2 - Aguas Pluviales </t>
  </si>
  <si>
    <t>Proyecto</t>
  </si>
  <si>
    <t>No. de Registro</t>
  </si>
  <si>
    <t>Fecha de Emisión</t>
  </si>
  <si>
    <t>V 2.0</t>
  </si>
  <si>
    <t>Nombre del Proyecto</t>
  </si>
  <si>
    <t>Fecha de emisión del formulario</t>
  </si>
  <si>
    <t>Caudal Pluvial</t>
  </si>
  <si>
    <t>Q =</t>
  </si>
  <si>
    <t>C * i * A</t>
  </si>
  <si>
    <t>Donde:</t>
  </si>
  <si>
    <t>Q  =</t>
  </si>
  <si>
    <t>Caudal (m3/s)</t>
  </si>
  <si>
    <t xml:space="preserve">  C  = </t>
  </si>
  <si>
    <t>Coeficiente de Escorrentía según el material</t>
  </si>
  <si>
    <t xml:space="preserve"> i   = </t>
  </si>
  <si>
    <t>Intensidad de lluvia (Según  estudio hidrológico)</t>
  </si>
  <si>
    <t>mm/h</t>
  </si>
  <si>
    <t>A =</t>
  </si>
  <si>
    <t>Área de la cuenca hidrográfica o superficie (Ha)</t>
  </si>
  <si>
    <t>Escorrentía Natural de Terreno</t>
  </si>
  <si>
    <t>1) Seleccionar el tipo de terreno que se apegue más a las condiciones naturales del sitio donde se encuentra ubicado. Terrenos previamente desarrollados deben considerar el terreno basado en su topografía original y cobertura totalmente vegetal</t>
  </si>
  <si>
    <t>Terreno</t>
  </si>
  <si>
    <t>Coeficiente de Escorrentía</t>
  </si>
  <si>
    <t>Area del Terreno   =</t>
  </si>
  <si>
    <t>Area del Terreno (Ha)  =</t>
  </si>
  <si>
    <t>Ha</t>
  </si>
  <si>
    <t xml:space="preserve">Q   =  </t>
  </si>
  <si>
    <t>lt/seg</t>
  </si>
  <si>
    <t>k</t>
  </si>
  <si>
    <t>* Considera un periodo de retorno de 30 años</t>
  </si>
  <si>
    <t>Datos de escorrentía por tipo de superfice</t>
  </si>
  <si>
    <t>Tipo de superficie Natural</t>
  </si>
  <si>
    <t>Suelo arenoso con pendiente menor al 2%</t>
  </si>
  <si>
    <t>Suelo arenoso con pendiente intermedia</t>
  </si>
  <si>
    <t>Suelo arenoso con pendiente mayor al 7%</t>
  </si>
  <si>
    <t>Suelo arcilloso con pendiente menor al 2%</t>
  </si>
  <si>
    <t>Supero arcilloso con pendiente intermedia</t>
  </si>
  <si>
    <t>Suleo arcilloso con pendiente mayor al 7%</t>
  </si>
  <si>
    <t>Praderas con pendiente menor al 2%</t>
  </si>
  <si>
    <t>Praderas con pendiente intermedia</t>
  </si>
  <si>
    <t>Praderas con pendiente mayor al 7%</t>
  </si>
  <si>
    <t>Sitio boscoso con pendiente menor al 2%</t>
  </si>
  <si>
    <t>Sitio boscoso con pendiente intermedia</t>
  </si>
  <si>
    <t>Sitio boscoso con pendiente mayor al 7%</t>
  </si>
  <si>
    <t>Fuente: Andrés Martinez de Azagra Paredes (2006). Método de los Coeficeintes de Escorrentía. Mauco Generalizado</t>
  </si>
  <si>
    <t>Tipo de superficie construida</t>
  </si>
  <si>
    <t>Superficie</t>
  </si>
  <si>
    <t>Asfalto</t>
  </si>
  <si>
    <t>Concreto</t>
  </si>
  <si>
    <t>0.70 - 0.95</t>
  </si>
  <si>
    <t>Adoquín</t>
  </si>
  <si>
    <t>0.70 - 0.85</t>
  </si>
  <si>
    <t>Pavimento permeable</t>
  </si>
  <si>
    <t>Adoquín de rejilla (50%)</t>
  </si>
  <si>
    <t>Techos</t>
  </si>
  <si>
    <t>Lámina</t>
  </si>
  <si>
    <t>Tejas de barro</t>
  </si>
  <si>
    <t>Áreas verdes / Jardines</t>
  </si>
  <si>
    <t xml:space="preserve">Cobertura vegetal menor al 50% de superficie, y pendiente menor al 2% </t>
  </si>
  <si>
    <t>Cobertura vegetal menor al 50% de superficie, y pendiente intermedia</t>
  </si>
  <si>
    <t>Cobertura vegetal menor al 50% de superficie, y pendiente mayor al 7%</t>
  </si>
  <si>
    <t xml:space="preserve">Cobertura vegetal entre  50% - 75%  de superficie, y pendiente menor al 2% </t>
  </si>
  <si>
    <t>Cobertura vegetal entre  50% - 75% de superficie, y pendiente intermedia</t>
  </si>
  <si>
    <t>Cobertura vegetal entre 50% - 75% de superficie, y pendiente mayor al 7%</t>
  </si>
  <si>
    <t xml:space="preserve">Cobertura vegetal superior al 75%  de superficie, y pendiente menor al 2% </t>
  </si>
  <si>
    <t>Cobertura vegetalsuperior al 75%   de superficie, y pendiente intermedia</t>
  </si>
  <si>
    <t>Cobertura vegetal superior al 75%  de superficie, y pendiente mayor al 7%</t>
  </si>
  <si>
    <t>Datos de Manejo de Agua Pluvial en Sitio</t>
  </si>
  <si>
    <t xml:space="preserve">No. </t>
  </si>
  <si>
    <t>Tipo de Superficie</t>
  </si>
  <si>
    <t>Porcentaje</t>
  </si>
  <si>
    <t>Factor de Escorrentía</t>
  </si>
  <si>
    <t>Factor de Inidencia</t>
  </si>
  <si>
    <t>(m²)</t>
  </si>
  <si>
    <t>%</t>
  </si>
  <si>
    <t>Nombre de Area Tributaria de Escorrentía</t>
  </si>
  <si>
    <t>Área</t>
  </si>
  <si>
    <t>m²</t>
  </si>
  <si>
    <t xml:space="preserve">Total de Áreas de Retención de Agua Pluvial </t>
  </si>
  <si>
    <t>Factor ponderado</t>
  </si>
  <si>
    <t>Retención de agua pluvial</t>
  </si>
  <si>
    <t>Recolección para uso potable o no potable</t>
  </si>
  <si>
    <t>Jardin de lluvia (Rain garden)</t>
  </si>
  <si>
    <t>Otros (Describir)</t>
  </si>
  <si>
    <t>N.A</t>
  </si>
  <si>
    <t>Sistemas de infiltración</t>
  </si>
  <si>
    <t>Estrategias para manejo/retención de agua pluvial en el sitio</t>
  </si>
  <si>
    <t>Porcentaje de manejo de agua de lluvia (%)</t>
  </si>
  <si>
    <t>Escorrentía Pluvial  Natural</t>
  </si>
  <si>
    <t>m3</t>
  </si>
  <si>
    <t>T =</t>
  </si>
  <si>
    <t>Tiempo</t>
  </si>
  <si>
    <t>min</t>
  </si>
  <si>
    <t>Volumen de escorrentía generado (m3)</t>
  </si>
  <si>
    <t>excedente (m3)</t>
  </si>
  <si>
    <t>% Escorrentía Excedente Pos-construcción</t>
  </si>
  <si>
    <t>Volumen de escorrentía generado (lt/s)</t>
  </si>
  <si>
    <t>Volumen de agua de lluvia generada por el edificio</t>
  </si>
  <si>
    <t>Volumen de agua de lluvia excedente (Pos-cosntrucción)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</si>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</sst>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color theme="0"/>
      <name val="Arial"/>
      <family val="2"/>
    </font>
    <font>
      <b/>
      <sz val="10"/>
      <color theme="0"/>
      <name val="Arial"/>
      <family val="2"/>
    </font>
    <font>
      <sz val="8"/>
      <color theme="0"/>
      <name val="Arial"/>
      <family val="2"/>
    </font>
    <font>
      <b/>
      <sz val="10"/>
      <color rgb="FF000000"/>
      <name val="Arial"/>
      <family val="2"/>
    </font>
    <font>
      <sz val="11"/>
      <color theme="1"/>
      <name val="Calibri"/>
      <family val="2"/>
    </font>
    <font>
      <b/>
      <sz val="16"/>
      <color theme="1"/>
      <name val="Aptos Narrow"/>
      <family val="2"/>
      <scheme val="minor"/>
    </font>
    <font>
      <sz val="9"/>
      <color theme="1"/>
      <name val="Aptos Narrow"/>
      <family val="2"/>
      <scheme val="minor"/>
    </font>
    <font>
      <sz val="8"/>
      <color theme="1"/>
      <name val="Aptos Narrow"/>
      <family val="2"/>
      <scheme val="minor"/>
    </font>
    <font>
      <sz val="10"/>
      <color indexed="8"/>
      <name val="Arial"/>
      <family val="2"/>
    </font>
    <font>
      <sz val="8"/>
      <name val="Arial"/>
      <family val="2"/>
    </font>
    <font>
      <sz val="8"/>
      <color indexed="8"/>
      <name val="Arial"/>
      <family val="2"/>
    </font>
    <font>
      <b/>
      <sz val="11"/>
      <color rgb="FFFF0000"/>
      <name val="Aptos Narrow"/>
      <family val="2"/>
      <scheme val="minor"/>
    </font>
    <font>
      <sz val="10"/>
      <color rgb="FF000000"/>
      <name val="Arial"/>
      <family val="2"/>
    </font>
    <font>
      <b/>
      <sz val="14"/>
      <color theme="1"/>
      <name val="Aptos Narrow"/>
      <family val="2"/>
      <scheme val="minor"/>
    </font>
    <font>
      <sz val="10"/>
      <name val="Arial"/>
      <family val="2"/>
    </font>
    <font>
      <i/>
      <sz val="10"/>
      <color theme="1"/>
      <name val="Aptos Narrow"/>
      <family val="2"/>
      <scheme val="minor"/>
    </font>
    <font>
      <sz val="10"/>
      <color rgb="FF000000"/>
      <name val="Aptos Narrow"/>
      <family val="2"/>
      <scheme val="minor"/>
    </font>
    <font>
      <b/>
      <sz val="10"/>
      <color theme="1"/>
      <name val="Aptos Narrow"/>
      <family val="2"/>
      <scheme val="minor"/>
    </font>
    <font>
      <b/>
      <sz val="7"/>
      <color theme="1"/>
      <name val="Aptos Narrow"/>
      <family val="2"/>
      <scheme val="minor"/>
    </font>
    <font>
      <sz val="7"/>
      <color theme="1"/>
      <name val="Aptos Narrow"/>
      <family val="2"/>
      <scheme val="minor"/>
    </font>
    <font>
      <sz val="10"/>
      <color theme="1"/>
      <name val="Aptos Narrow"/>
      <family val="2"/>
      <scheme val="minor"/>
    </font>
    <font>
      <sz val="10"/>
      <color theme="1"/>
      <name val="Arial Black"/>
      <family val="2"/>
    </font>
    <font>
      <sz val="10"/>
      <color rgb="FFC00000"/>
      <name val="Aptos Narrow"/>
      <family val="2"/>
      <scheme val="minor"/>
    </font>
    <font>
      <u/>
      <sz val="10"/>
      <color theme="1"/>
      <name val="Aptos Narrow"/>
      <family val="2"/>
      <scheme val="minor"/>
    </font>
    <font>
      <sz val="16"/>
      <color theme="1"/>
      <name val="Aptos Narrow"/>
      <family val="2"/>
      <scheme val="minor"/>
    </font>
  </fonts>
  <fills count="10">
    <fill>
      <patternFill patternType="none"/>
    </fill>
    <fill>
      <patternFill patternType="gray125"/>
    </fill>
    <fill>
      <patternFill patternType="solid">
        <fgColor rgb="FF0A3D37"/>
        <bgColor indexed="64"/>
      </patternFill>
    </fill>
    <fill>
      <patternFill patternType="solid">
        <fgColor theme="8" tint="0.79998168889431442"/>
        <bgColor indexed="64"/>
      </patternFill>
    </fill>
    <fill>
      <patternFill patternType="solid">
        <fgColor rgb="FFE19C97"/>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64">
    <border>
      <left/>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0" tint="-0.499984740745262"/>
      </left>
      <right style="thin">
        <color theme="0" tint="-0.499984740745262"/>
      </right>
      <top/>
      <bottom style="dotted">
        <color theme="0" tint="-0.34998626667073579"/>
      </bottom>
      <diagonal/>
    </border>
    <border>
      <left/>
      <right/>
      <top/>
      <bottom style="dotted">
        <color theme="0"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style="thin">
        <color theme="0" tint="-0.499984740745262"/>
      </right>
      <top style="dotted">
        <color theme="0" tint="-0.34998626667073579"/>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double">
        <color theme="0" tint="-0.499984740745262"/>
      </top>
      <bottom style="dotted">
        <color theme="0" tint="-0.499984740745262"/>
      </bottom>
      <diagonal/>
    </border>
    <border>
      <left style="thin">
        <color theme="0" tint="-0.499984740745262"/>
      </left>
      <right style="thin">
        <color theme="0" tint="-0.499984740745262"/>
      </right>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top style="thin">
        <color theme="1"/>
      </top>
      <bottom/>
      <diagonal/>
    </border>
    <border>
      <left/>
      <right/>
      <top style="thin">
        <color theme="1"/>
      </top>
      <bottom/>
      <diagonal/>
    </border>
    <border>
      <left/>
      <right/>
      <top style="thin">
        <color theme="1"/>
      </top>
      <bottom style="thin">
        <color theme="1"/>
      </bottom>
      <diagonal/>
    </border>
    <border>
      <left/>
      <right style="thin">
        <color theme="1"/>
      </right>
      <top style="thin">
        <color theme="1"/>
      </top>
      <bottom/>
      <diagonal/>
    </border>
    <border>
      <left/>
      <right style="medium">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tint="0.499984740745262"/>
      </left>
      <right style="thin">
        <color theme="1" tint="0.499984740745262"/>
      </right>
      <top/>
      <bottom/>
      <diagonal/>
    </border>
    <border>
      <left/>
      <right/>
      <top style="thin">
        <color indexed="64"/>
      </top>
      <bottom/>
      <diagonal/>
    </border>
    <border>
      <left/>
      <right/>
      <top/>
      <bottom style="thin">
        <color indexed="64"/>
      </bottom>
      <diagonal/>
    </border>
    <border>
      <left/>
      <right/>
      <top style="thin">
        <color auto="1"/>
      </top>
      <bottom/>
      <diagonal/>
    </border>
    <border>
      <left/>
      <right/>
      <top/>
      <bottom style="thin">
        <color auto="1"/>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dotted">
        <color theme="1" tint="0.499984740745262"/>
      </right>
      <top style="dotted">
        <color theme="1" tint="0.499984740745262"/>
      </top>
      <bottom/>
      <diagonal/>
    </border>
    <border>
      <left style="dotted">
        <color theme="1" tint="0.499984740745262"/>
      </left>
      <right style="dotted">
        <color theme="1" tint="0.499984740745262"/>
      </right>
      <top/>
      <bottom style="dotted">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s>
  <cellStyleXfs count="4">
    <xf numFmtId="0" fontId="0" fillId="0" borderId="0"/>
    <xf numFmtId="9" fontId="1" fillId="0" borderId="0" applyFont="0" applyFill="0" applyBorder="0" applyAlignment="0" applyProtection="0"/>
    <xf numFmtId="0" fontId="12" fillId="0" borderId="0">
      <alignment vertical="top"/>
    </xf>
    <xf numFmtId="0" fontId="18" fillId="0" borderId="0"/>
  </cellStyleXfs>
  <cellXfs count="217">
    <xf numFmtId="0" fontId="0" fillId="0" borderId="0" xfId="0"/>
    <xf numFmtId="0" fontId="0" fillId="2" borderId="0" xfId="0" applyFill="1"/>
    <xf numFmtId="0" fontId="4" fillId="2" borderId="0" xfId="0" applyFont="1" applyFill="1" applyAlignment="1">
      <alignment horizontal="center" vertical="center" wrapText="1"/>
    </xf>
    <xf numFmtId="0" fontId="6" fillId="2" borderId="0" xfId="0" applyFont="1" applyFill="1"/>
    <xf numFmtId="0" fontId="0" fillId="0" borderId="0" xfId="0" applyAlignment="1">
      <alignment vertical="center"/>
    </xf>
    <xf numFmtId="0" fontId="0" fillId="3" borderId="2" xfId="0" applyFill="1" applyBorder="1" applyAlignment="1">
      <alignment horizontal="center" vertical="center"/>
    </xf>
    <xf numFmtId="0" fontId="10" fillId="3"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0" fillId="4" borderId="4" xfId="0" applyFill="1" applyBorder="1" applyAlignment="1">
      <alignment horizontal="center"/>
    </xf>
    <xf numFmtId="0" fontId="0" fillId="3" borderId="6" xfId="0" applyFill="1" applyBorder="1" applyAlignment="1">
      <alignment horizontal="center" vertical="center"/>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0" fillId="4" borderId="8" xfId="0" applyFont="1" applyFill="1" applyBorder="1" applyAlignment="1">
      <alignment horizontal="center"/>
    </xf>
    <xf numFmtId="164" fontId="13" fillId="0" borderId="11" xfId="2" applyNumberFormat="1" applyFont="1" applyBorder="1" applyAlignment="1" applyProtection="1">
      <alignment horizontal="center" vertical="center"/>
      <protection locked="0"/>
    </xf>
    <xf numFmtId="164" fontId="13" fillId="0" borderId="12" xfId="2" applyNumberFormat="1" applyFont="1" applyBorder="1" applyAlignment="1" applyProtection="1">
      <alignment horizontal="center" vertical="center"/>
      <protection locked="0"/>
    </xf>
    <xf numFmtId="2" fontId="0" fillId="0" borderId="14" xfId="0" applyNumberFormat="1" applyBorder="1" applyAlignment="1">
      <alignment horizontal="center"/>
    </xf>
    <xf numFmtId="164" fontId="14" fillId="0" borderId="11" xfId="2" applyNumberFormat="1" applyFont="1" applyBorder="1" applyAlignment="1" applyProtection="1">
      <alignment horizontal="center" vertical="center"/>
      <protection locked="0"/>
    </xf>
    <xf numFmtId="164" fontId="14" fillId="0" borderId="12" xfId="2" applyNumberFormat="1" applyFont="1" applyBorder="1" applyAlignment="1" applyProtection="1">
      <alignment horizontal="center" vertical="center"/>
      <protection locked="0"/>
    </xf>
    <xf numFmtId="2" fontId="2" fillId="5" borderId="15" xfId="0" applyNumberFormat="1" applyFont="1" applyFill="1" applyBorder="1" applyAlignment="1">
      <alignment horizontal="center" vertical="center"/>
    </xf>
    <xf numFmtId="2" fontId="15" fillId="5" borderId="16" xfId="0" applyNumberFormat="1" applyFont="1" applyFill="1" applyBorder="1" applyAlignment="1">
      <alignment horizontal="center" vertical="center"/>
    </xf>
    <xf numFmtId="2" fontId="2" fillId="5" borderId="12" xfId="0" applyNumberFormat="1" applyFont="1" applyFill="1" applyBorder="1" applyAlignment="1">
      <alignment horizontal="center" vertical="center"/>
    </xf>
    <xf numFmtId="2" fontId="2" fillId="5" borderId="17" xfId="0" applyNumberFormat="1" applyFont="1" applyFill="1" applyBorder="1" applyAlignment="1">
      <alignment horizontal="center" vertical="center"/>
    </xf>
    <xf numFmtId="0" fontId="0" fillId="0" borderId="0" xfId="0" applyAlignment="1">
      <alignment horizontal="center"/>
    </xf>
    <xf numFmtId="0" fontId="3" fillId="0" borderId="18" xfId="0" applyFont="1" applyBorder="1" applyAlignment="1">
      <alignment vertical="center"/>
    </xf>
    <xf numFmtId="0" fontId="7" fillId="0" borderId="18" xfId="0" applyFont="1" applyBorder="1" applyAlignment="1">
      <alignment horizontal="right" indent="1"/>
    </xf>
    <xf numFmtId="0" fontId="7" fillId="0" borderId="18" xfId="0" applyFont="1" applyBorder="1"/>
    <xf numFmtId="0" fontId="0" fillId="5" borderId="19" xfId="0" applyFill="1" applyBorder="1" applyAlignment="1" applyProtection="1">
      <alignment vertical="center"/>
      <protection locked="0"/>
    </xf>
    <xf numFmtId="0" fontId="0" fillId="5" borderId="20" xfId="0" applyFill="1" applyBorder="1" applyAlignment="1" applyProtection="1">
      <alignment vertical="center"/>
      <protection locked="0"/>
    </xf>
    <xf numFmtId="0" fontId="0" fillId="5" borderId="20" xfId="0" applyFill="1" applyBorder="1" applyProtection="1">
      <protection locked="0"/>
    </xf>
    <xf numFmtId="0" fontId="0" fillId="5" borderId="21" xfId="0" applyFill="1" applyBorder="1" applyProtection="1">
      <protection locked="0"/>
    </xf>
    <xf numFmtId="0" fontId="0" fillId="5" borderId="19" xfId="0" applyFill="1" applyBorder="1" applyProtection="1">
      <protection locked="0"/>
    </xf>
    <xf numFmtId="0" fontId="0" fillId="5" borderId="18" xfId="0" applyFill="1" applyBorder="1" applyProtection="1">
      <protection locked="0"/>
    </xf>
    <xf numFmtId="0" fontId="16" fillId="5" borderId="19" xfId="0" applyFont="1" applyFill="1" applyBorder="1" applyAlignment="1" applyProtection="1">
      <alignment horizontal="left"/>
      <protection locked="0"/>
    </xf>
    <xf numFmtId="0" fontId="16" fillId="5" borderId="20" xfId="0" applyFont="1" applyFill="1" applyBorder="1" applyAlignment="1" applyProtection="1">
      <alignment horizontal="left"/>
      <protection locked="0"/>
    </xf>
    <xf numFmtId="0" fontId="16" fillId="5" borderId="21" xfId="0" applyFont="1" applyFill="1" applyBorder="1" applyAlignment="1" applyProtection="1">
      <alignment horizontal="left"/>
      <protection locked="0"/>
    </xf>
    <xf numFmtId="0" fontId="0" fillId="5" borderId="15" xfId="0" applyFill="1" applyBorder="1" applyAlignment="1">
      <alignment horizontal="right" indent="1"/>
    </xf>
    <xf numFmtId="0" fontId="0" fillId="5" borderId="16" xfId="0" applyFill="1" applyBorder="1" applyAlignment="1">
      <alignment horizontal="right" indent="1"/>
    </xf>
    <xf numFmtId="0" fontId="0" fillId="5" borderId="12" xfId="0" applyFill="1" applyBorder="1" applyAlignment="1">
      <alignment horizontal="right" indent="1"/>
    </xf>
    <xf numFmtId="0" fontId="0" fillId="5" borderId="17" xfId="0" applyFill="1" applyBorder="1" applyAlignment="1">
      <alignment horizontal="right" indent="1"/>
    </xf>
    <xf numFmtId="4" fontId="0" fillId="5" borderId="9" xfId="0" applyNumberFormat="1" applyFill="1" applyBorder="1" applyAlignment="1">
      <alignment horizontal="center"/>
    </xf>
    <xf numFmtId="0" fontId="13" fillId="5" borderId="14" xfId="2" applyFont="1" applyFill="1" applyBorder="1" applyAlignment="1">
      <alignment horizontal="center" vertical="center"/>
    </xf>
    <xf numFmtId="9" fontId="0" fillId="5" borderId="14" xfId="1" applyFont="1" applyFill="1" applyBorder="1" applyAlignment="1">
      <alignment horizontal="center"/>
    </xf>
    <xf numFmtId="2" fontId="0" fillId="5" borderId="14" xfId="0" applyNumberFormat="1" applyFill="1" applyBorder="1" applyAlignment="1">
      <alignment horizontal="center"/>
    </xf>
    <xf numFmtId="0" fontId="0" fillId="6" borderId="0" xfId="0" applyFill="1"/>
    <xf numFmtId="0" fontId="0" fillId="6" borderId="0" xfId="0" applyFill="1" applyAlignment="1">
      <alignment horizontal="center"/>
    </xf>
    <xf numFmtId="0" fontId="9" fillId="6" borderId="1" xfId="0" applyFont="1" applyFill="1" applyBorder="1" applyAlignment="1">
      <alignment horizontal="left" indent="1"/>
    </xf>
    <xf numFmtId="0" fontId="9" fillId="6" borderId="0" xfId="0" applyFont="1" applyFill="1" applyAlignment="1">
      <alignment horizontal="left" indent="1"/>
    </xf>
    <xf numFmtId="0" fontId="3" fillId="6" borderId="18" xfId="0" applyFont="1" applyFill="1" applyBorder="1" applyAlignment="1">
      <alignment horizontal="left"/>
    </xf>
    <xf numFmtId="0" fontId="0" fillId="6" borderId="18" xfId="0" applyFill="1" applyBorder="1" applyAlignment="1">
      <alignment horizontal="left"/>
    </xf>
    <xf numFmtId="2" fontId="2" fillId="6" borderId="0" xfId="0" applyNumberFormat="1" applyFont="1" applyFill="1" applyAlignment="1">
      <alignment horizontal="center" vertical="center"/>
    </xf>
    <xf numFmtId="2" fontId="15" fillId="6" borderId="0" xfId="0" applyNumberFormat="1" applyFont="1" applyFill="1" applyAlignment="1">
      <alignment horizontal="center" vertical="center"/>
    </xf>
    <xf numFmtId="0" fontId="0" fillId="5" borderId="10" xfId="0" applyFill="1" applyBorder="1" applyAlignment="1" applyProtection="1">
      <alignment horizontal="center"/>
    </xf>
    <xf numFmtId="0" fontId="0" fillId="5" borderId="12" xfId="0" applyFill="1" applyBorder="1" applyAlignment="1" applyProtection="1">
      <alignment horizontal="center"/>
    </xf>
    <xf numFmtId="164" fontId="13" fillId="0" borderId="13" xfId="2" applyNumberFormat="1" applyFont="1" applyBorder="1" applyAlignment="1" applyProtection="1">
      <alignment horizontal="center" vertical="center"/>
      <protection locked="0"/>
    </xf>
    <xf numFmtId="164" fontId="14" fillId="0" borderId="13" xfId="2" applyNumberFormat="1" applyFont="1" applyBorder="1" applyAlignment="1" applyProtection="1">
      <alignment horizontal="center" vertical="center"/>
      <protection locked="0"/>
    </xf>
    <xf numFmtId="0" fontId="10" fillId="4" borderId="22" xfId="0" applyFont="1" applyFill="1" applyBorder="1" applyAlignment="1">
      <alignment horizontal="center" vertical="center" textRotation="90"/>
    </xf>
    <xf numFmtId="2" fontId="2" fillId="5" borderId="16" xfId="0" applyNumberFormat="1" applyFont="1" applyFill="1" applyBorder="1" applyAlignment="1">
      <alignment horizontal="center" vertical="center"/>
    </xf>
    <xf numFmtId="0" fontId="10" fillId="4" borderId="23" xfId="0" applyFont="1" applyFill="1" applyBorder="1" applyAlignment="1">
      <alignment horizontal="center" vertical="center" textRotation="90"/>
    </xf>
    <xf numFmtId="0" fontId="10" fillId="3" borderId="2" xfId="0" applyFont="1" applyFill="1" applyBorder="1" applyAlignment="1">
      <alignment horizontal="center" vertical="center"/>
    </xf>
    <xf numFmtId="0" fontId="11" fillId="3" borderId="24" xfId="0" applyFont="1" applyFill="1" applyBorder="1" applyAlignment="1">
      <alignment horizontal="center" vertical="center"/>
    </xf>
    <xf numFmtId="164" fontId="13" fillId="5" borderId="25" xfId="2" applyNumberFormat="1" applyFont="1" applyFill="1" applyBorder="1" applyAlignment="1">
      <alignment horizontal="center" vertical="center"/>
    </xf>
    <xf numFmtId="164" fontId="13" fillId="5" borderId="26" xfId="2" applyNumberFormat="1" applyFont="1" applyFill="1" applyBorder="1" applyAlignment="1">
      <alignment horizontal="center" vertical="center"/>
    </xf>
    <xf numFmtId="0" fontId="10" fillId="4" borderId="48" xfId="0" applyFont="1" applyFill="1" applyBorder="1" applyAlignment="1">
      <alignment horizontal="center" vertical="center"/>
    </xf>
    <xf numFmtId="3" fontId="0" fillId="5" borderId="9" xfId="0" applyNumberFormat="1" applyFill="1" applyBorder="1" applyAlignment="1">
      <alignment horizontal="center"/>
    </xf>
    <xf numFmtId="0" fontId="3" fillId="4" borderId="14" xfId="0" applyFont="1" applyFill="1" applyBorder="1" applyAlignment="1">
      <alignment vertical="center"/>
    </xf>
    <xf numFmtId="0" fontId="22" fillId="4" borderId="14" xfId="0" applyFont="1" applyFill="1" applyBorder="1" applyAlignment="1">
      <alignment horizontal="center" vertical="center" wrapText="1"/>
    </xf>
    <xf numFmtId="0" fontId="0" fillId="0" borderId="14" xfId="0" applyBorder="1"/>
    <xf numFmtId="0" fontId="3" fillId="9" borderId="14" xfId="0" applyFont="1" applyFill="1" applyBorder="1" applyAlignment="1">
      <alignment vertical="center"/>
    </xf>
    <xf numFmtId="0" fontId="22" fillId="9" borderId="14" xfId="0" applyFont="1" applyFill="1" applyBorder="1" applyAlignment="1">
      <alignment horizontal="center" vertical="center" wrapText="1"/>
    </xf>
    <xf numFmtId="0" fontId="3" fillId="8" borderId="14" xfId="0" applyFont="1" applyFill="1" applyBorder="1" applyAlignment="1">
      <alignment horizontal="center"/>
    </xf>
    <xf numFmtId="0" fontId="0" fillId="0" borderId="14" xfId="0" applyBorder="1" applyAlignment="1">
      <alignment horizontal="center"/>
    </xf>
    <xf numFmtId="0" fontId="0" fillId="6" borderId="0" xfId="0" applyFill="1" applyAlignment="1">
      <alignment vertical="center"/>
    </xf>
    <xf numFmtId="0" fontId="17" fillId="6" borderId="0" xfId="0" applyFont="1" applyFill="1"/>
    <xf numFmtId="0" fontId="23" fillId="6" borderId="0" xfId="0" applyFont="1" applyFill="1" applyAlignment="1">
      <alignment horizontal="left" vertical="top" wrapText="1"/>
    </xf>
    <xf numFmtId="0" fontId="18" fillId="6" borderId="35" xfId="3" applyFont="1" applyFill="1" applyBorder="1" applyAlignment="1" applyProtection="1">
      <alignment horizontal="center" vertical="center"/>
      <protection hidden="1"/>
    </xf>
    <xf numFmtId="0" fontId="18" fillId="6" borderId="36" xfId="3" applyFont="1" applyFill="1" applyBorder="1" applyAlignment="1" applyProtection="1">
      <alignment horizontal="center" vertical="center"/>
      <protection hidden="1"/>
    </xf>
    <xf numFmtId="0" fontId="18" fillId="6" borderId="37" xfId="3" applyFont="1" applyFill="1" applyBorder="1" applyAlignment="1" applyProtection="1">
      <alignment horizontal="center"/>
      <protection hidden="1"/>
    </xf>
    <xf numFmtId="0" fontId="24" fillId="6" borderId="36"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8" fillId="6" borderId="40" xfId="3" applyFont="1" applyFill="1" applyBorder="1" applyAlignment="1" applyProtection="1">
      <alignment horizontal="center" vertical="center"/>
      <protection hidden="1"/>
    </xf>
    <xf numFmtId="0" fontId="18" fillId="6" borderId="41" xfId="3" applyFont="1" applyFill="1" applyBorder="1" applyAlignment="1" applyProtection="1">
      <alignment horizontal="center" vertical="center"/>
      <protection hidden="1"/>
    </xf>
    <xf numFmtId="0" fontId="18" fillId="6" borderId="41" xfId="3" applyFont="1" applyFill="1" applyBorder="1" applyAlignment="1" applyProtection="1">
      <alignment horizontal="center"/>
      <protection hidden="1"/>
    </xf>
    <xf numFmtId="0" fontId="24" fillId="6" borderId="41" xfId="0" applyFont="1" applyFill="1" applyBorder="1" applyAlignment="1" applyProtection="1">
      <alignment horizontal="center"/>
      <protection hidden="1"/>
    </xf>
    <xf numFmtId="0" fontId="24" fillId="6" borderId="42" xfId="0" applyFont="1" applyFill="1" applyBorder="1" applyAlignment="1" applyProtection="1">
      <alignment horizontal="center"/>
      <protection hidden="1"/>
    </xf>
    <xf numFmtId="0" fontId="24" fillId="8" borderId="27" xfId="0" applyFont="1" applyFill="1" applyBorder="1" applyAlignment="1" applyProtection="1">
      <alignment horizontal="center"/>
      <protection hidden="1"/>
    </xf>
    <xf numFmtId="2" fontId="21" fillId="8" borderId="27" xfId="0" applyNumberFormat="1" applyFont="1" applyFill="1" applyBorder="1" applyAlignment="1" applyProtection="1">
      <alignment horizontal="center"/>
      <protection hidden="1"/>
    </xf>
    <xf numFmtId="4" fontId="3" fillId="6" borderId="37" xfId="0" applyNumberFormat="1" applyFont="1" applyFill="1" applyBorder="1" applyAlignment="1" applyProtection="1">
      <alignment horizontal="center"/>
      <protection hidden="1"/>
    </xf>
    <xf numFmtId="0" fontId="0" fillId="6" borderId="29" xfId="0" applyFont="1" applyFill="1" applyBorder="1" applyAlignment="1" applyProtection="1">
      <protection hidden="1"/>
    </xf>
    <xf numFmtId="4" fontId="0" fillId="6" borderId="0" xfId="0" applyNumberFormat="1" applyFill="1"/>
    <xf numFmtId="4" fontId="21" fillId="6" borderId="14" xfId="0" applyNumberFormat="1" applyFont="1" applyFill="1" applyBorder="1" applyProtection="1">
      <protection locked="0" hidden="1"/>
    </xf>
    <xf numFmtId="10" fontId="3" fillId="6" borderId="29" xfId="0" applyNumberFormat="1" applyFont="1" applyFill="1" applyBorder="1" applyAlignment="1" applyProtection="1">
      <alignment horizontal="center"/>
      <protection hidden="1"/>
    </xf>
    <xf numFmtId="4" fontId="24" fillId="5" borderId="63" xfId="0" applyNumberFormat="1" applyFont="1" applyFill="1" applyBorder="1" applyAlignment="1" applyProtection="1">
      <alignment horizontal="center"/>
      <protection hidden="1"/>
    </xf>
    <xf numFmtId="2" fontId="24" fillId="5" borderId="63" xfId="0" applyNumberFormat="1" applyFont="1" applyFill="1" applyBorder="1" applyAlignment="1" applyProtection="1">
      <alignment horizontal="center"/>
      <protection hidden="1"/>
    </xf>
    <xf numFmtId="4" fontId="24" fillId="5" borderId="61" xfId="0" applyNumberFormat="1" applyFont="1" applyFill="1" applyBorder="1" applyAlignment="1" applyProtection="1">
      <alignment horizontal="center"/>
      <protection hidden="1"/>
    </xf>
    <xf numFmtId="2" fontId="24" fillId="5" borderId="61" xfId="0" applyNumberFormat="1" applyFont="1" applyFill="1" applyBorder="1" applyAlignment="1" applyProtection="1">
      <alignment horizontal="center"/>
      <protection hidden="1"/>
    </xf>
    <xf numFmtId="4" fontId="24" fillId="5" borderId="62" xfId="0" applyNumberFormat="1" applyFont="1" applyFill="1" applyBorder="1" applyAlignment="1" applyProtection="1">
      <alignment horizontal="center"/>
      <protection hidden="1"/>
    </xf>
    <xf numFmtId="2" fontId="24" fillId="5" borderId="62" xfId="0" applyNumberFormat="1" applyFont="1" applyFill="1" applyBorder="1" applyAlignment="1" applyProtection="1">
      <alignment horizontal="center"/>
      <protection hidden="1"/>
    </xf>
    <xf numFmtId="0" fontId="0" fillId="6" borderId="0" xfId="0" applyFill="1" applyAlignment="1" applyProtection="1">
      <alignment vertical="center"/>
      <protection hidden="1"/>
    </xf>
    <xf numFmtId="0" fontId="24" fillId="6" borderId="0" xfId="0" applyFont="1" applyFill="1" applyAlignment="1" applyProtection="1">
      <alignment vertical="center"/>
      <protection hidden="1"/>
    </xf>
    <xf numFmtId="0" fontId="9"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4" fillId="6" borderId="0" xfId="0" applyFont="1" applyFill="1" applyAlignment="1" applyProtection="1">
      <alignment horizontal="center" vertical="center"/>
      <protection hidden="1"/>
    </xf>
    <xf numFmtId="0" fontId="0" fillId="6" borderId="0" xfId="0" applyFill="1" applyAlignment="1" applyProtection="1">
      <alignment horizontal="center" vertical="center"/>
      <protection hidden="1"/>
    </xf>
    <xf numFmtId="2" fontId="0" fillId="6" borderId="0" xfId="0" applyNumberFormat="1" applyFill="1" applyAlignment="1" applyProtection="1">
      <alignment horizontal="center" vertical="center"/>
      <protection hidden="1"/>
    </xf>
    <xf numFmtId="0" fontId="0" fillId="0" borderId="0" xfId="0" applyProtection="1">
      <protection hidden="1"/>
    </xf>
    <xf numFmtId="0" fontId="24" fillId="6" borderId="0" xfId="0" applyFont="1" applyFill="1" applyProtection="1">
      <protection hidden="1"/>
    </xf>
    <xf numFmtId="0" fontId="25" fillId="7" borderId="0" xfId="0" applyFont="1" applyFill="1" applyAlignment="1" applyProtection="1">
      <alignment horizontal="center" vertical="center"/>
      <protection hidden="1"/>
    </xf>
    <xf numFmtId="0" fontId="24" fillId="6" borderId="0" xfId="0" applyFont="1" applyFill="1" applyAlignment="1" applyProtection="1">
      <alignment horizontal="center"/>
      <protection hidden="1"/>
    </xf>
    <xf numFmtId="0" fontId="0" fillId="6" borderId="0" xfId="0" applyFill="1" applyAlignment="1" applyProtection="1">
      <alignment horizontal="center"/>
      <protection hidden="1"/>
    </xf>
    <xf numFmtId="0" fontId="24" fillId="0" borderId="27" xfId="0" applyFont="1" applyBorder="1" applyAlignment="1" applyProtection="1">
      <alignment horizontal="left" vertical="center"/>
      <protection hidden="1"/>
    </xf>
    <xf numFmtId="0" fontId="0" fillId="6" borderId="0" xfId="0" applyFill="1" applyProtection="1">
      <protection hidden="1"/>
    </xf>
    <xf numFmtId="0" fontId="24" fillId="6" borderId="31" xfId="0" applyFont="1" applyFill="1" applyBorder="1" applyProtection="1">
      <protection hidden="1"/>
    </xf>
    <xf numFmtId="0" fontId="24" fillId="6" borderId="32" xfId="0" applyFont="1" applyFill="1" applyBorder="1" applyProtection="1">
      <protection hidden="1"/>
    </xf>
    <xf numFmtId="0" fontId="24" fillId="6" borderId="32" xfId="0" applyFont="1" applyFill="1" applyBorder="1" applyAlignment="1" applyProtection="1">
      <alignment horizontal="center"/>
      <protection hidden="1"/>
    </xf>
    <xf numFmtId="0" fontId="24" fillId="6" borderId="33" xfId="0" applyFont="1" applyFill="1" applyBorder="1" applyProtection="1">
      <protection hidden="1"/>
    </xf>
    <xf numFmtId="0" fontId="24" fillId="6" borderId="34" xfId="0" applyFont="1" applyFill="1" applyBorder="1" applyProtection="1">
      <protection hidden="1"/>
    </xf>
    <xf numFmtId="0" fontId="24" fillId="6" borderId="39" xfId="0" applyFont="1" applyFill="1" applyBorder="1" applyProtection="1">
      <protection hidden="1"/>
    </xf>
    <xf numFmtId="0" fontId="24" fillId="6" borderId="35" xfId="0" applyFont="1" applyFill="1" applyBorder="1" applyProtection="1">
      <protection hidden="1"/>
    </xf>
    <xf numFmtId="0" fontId="24" fillId="6" borderId="36" xfId="0" applyFont="1" applyFill="1" applyBorder="1" applyProtection="1">
      <protection hidden="1"/>
    </xf>
    <xf numFmtId="0" fontId="24" fillId="6" borderId="38" xfId="0" applyFont="1" applyFill="1" applyBorder="1" applyProtection="1">
      <protection hidden="1"/>
    </xf>
    <xf numFmtId="0" fontId="24" fillId="6" borderId="43" xfId="0" applyFont="1" applyFill="1" applyBorder="1" applyProtection="1">
      <protection hidden="1"/>
    </xf>
    <xf numFmtId="0" fontId="24" fillId="6" borderId="44" xfId="0" applyFont="1" applyFill="1" applyBorder="1" applyProtection="1">
      <protection hidden="1"/>
    </xf>
    <xf numFmtId="0" fontId="24" fillId="6" borderId="43" xfId="0" applyFont="1" applyFill="1" applyBorder="1" applyAlignment="1" applyProtection="1">
      <alignment horizontal="right"/>
      <protection hidden="1"/>
    </xf>
    <xf numFmtId="0" fontId="24" fillId="6" borderId="0" xfId="0" applyFont="1" applyFill="1" applyAlignment="1" applyProtection="1">
      <alignment horizontal="left"/>
      <protection hidden="1"/>
    </xf>
    <xf numFmtId="0" fontId="21" fillId="6" borderId="0" xfId="0" applyFont="1" applyFill="1" applyProtection="1">
      <protection hidden="1"/>
    </xf>
    <xf numFmtId="0" fontId="19" fillId="6" borderId="0" xfId="0" applyFont="1" applyFill="1" applyAlignment="1" applyProtection="1">
      <alignment horizontal="left" vertical="top" wrapText="1"/>
      <protection hidden="1"/>
    </xf>
    <xf numFmtId="0" fontId="24" fillId="6" borderId="40" xfId="0" applyFont="1" applyFill="1" applyBorder="1" applyProtection="1">
      <protection hidden="1"/>
    </xf>
    <xf numFmtId="0" fontId="24" fillId="6" borderId="41" xfId="0" applyFont="1" applyFill="1" applyBorder="1" applyProtection="1">
      <protection hidden="1"/>
    </xf>
    <xf numFmtId="0" fontId="24" fillId="6" borderId="42" xfId="0" applyFont="1" applyFill="1" applyBorder="1" applyProtection="1">
      <protection hidden="1"/>
    </xf>
    <xf numFmtId="0" fontId="3" fillId="6" borderId="41" xfId="0" applyFont="1" applyFill="1" applyBorder="1" applyProtection="1">
      <protection hidden="1"/>
    </xf>
    <xf numFmtId="0" fontId="21" fillId="6" borderId="41" xfId="0" applyFont="1" applyFill="1" applyBorder="1" applyProtection="1">
      <protection hidden="1"/>
    </xf>
    <xf numFmtId="0" fontId="20" fillId="0" borderId="36" xfId="0" applyFont="1" applyBorder="1" applyAlignment="1" applyProtection="1">
      <alignment horizontal="left" vertical="top" wrapText="1"/>
      <protection hidden="1"/>
    </xf>
    <xf numFmtId="0" fontId="20" fillId="6" borderId="0" xfId="0" applyFont="1" applyFill="1" applyAlignment="1" applyProtection="1">
      <alignment vertical="top" wrapText="1"/>
      <protection hidden="1"/>
    </xf>
    <xf numFmtId="0" fontId="21" fillId="8" borderId="14" xfId="0" applyFont="1" applyFill="1" applyBorder="1" applyAlignment="1" applyProtection="1">
      <alignment horizontal="right"/>
      <protection hidden="1"/>
    </xf>
    <xf numFmtId="2" fontId="21" fillId="8" borderId="14" xfId="0" applyNumberFormat="1" applyFont="1" applyFill="1" applyBorder="1" applyAlignment="1" applyProtection="1">
      <alignment horizontal="center"/>
      <protection hidden="1"/>
    </xf>
    <xf numFmtId="0" fontId="24" fillId="8" borderId="27" xfId="0" applyFont="1" applyFill="1" applyBorder="1" applyAlignment="1" applyProtection="1">
      <alignment horizontal="right"/>
      <protection hidden="1"/>
    </xf>
    <xf numFmtId="0" fontId="24" fillId="5" borderId="27" xfId="0" applyFont="1" applyFill="1" applyBorder="1" applyProtection="1">
      <protection hidden="1"/>
    </xf>
    <xf numFmtId="0" fontId="21" fillId="8" borderId="27" xfId="0" applyFont="1" applyFill="1" applyBorder="1" applyAlignment="1" applyProtection="1">
      <alignment horizontal="right"/>
      <protection hidden="1"/>
    </xf>
    <xf numFmtId="0" fontId="24" fillId="6" borderId="45" xfId="0" applyFont="1" applyFill="1" applyBorder="1" applyProtection="1">
      <protection hidden="1"/>
    </xf>
    <xf numFmtId="0" fontId="24" fillId="6" borderId="46" xfId="0" applyFont="1" applyFill="1" applyBorder="1" applyProtection="1">
      <protection hidden="1"/>
    </xf>
    <xf numFmtId="0" fontId="24" fillId="6" borderId="46" xfId="0" applyFont="1" applyFill="1" applyBorder="1" applyAlignment="1" applyProtection="1">
      <alignment horizontal="center"/>
      <protection hidden="1"/>
    </xf>
    <xf numFmtId="0" fontId="24" fillId="6" borderId="47" xfId="0" applyFont="1" applyFill="1" applyBorder="1" applyProtection="1">
      <protection hidden="1"/>
    </xf>
    <xf numFmtId="0" fontId="3" fillId="6" borderId="0" xfId="0" applyFont="1" applyFill="1" applyAlignment="1" applyProtection="1">
      <protection hidden="1"/>
    </xf>
    <xf numFmtId="0" fontId="24" fillId="0" borderId="51" xfId="0" applyFont="1" applyBorder="1" applyAlignment="1" applyProtection="1">
      <alignment horizontal="center" vertical="center"/>
      <protection hidden="1"/>
    </xf>
    <xf numFmtId="0" fontId="24" fillId="0" borderId="51" xfId="0" applyFont="1" applyBorder="1" applyAlignment="1" applyProtection="1">
      <alignment horizontal="center" vertical="center" wrapText="1"/>
      <protection hidden="1"/>
    </xf>
    <xf numFmtId="0" fontId="24" fillId="0" borderId="51" xfId="0" applyFont="1" applyBorder="1" applyAlignment="1" applyProtection="1">
      <alignment horizontal="center" vertical="center"/>
      <protection hidden="1"/>
    </xf>
    <xf numFmtId="0" fontId="24" fillId="6" borderId="51" xfId="0" applyFont="1" applyFill="1" applyBorder="1" applyAlignment="1" applyProtection="1">
      <alignment horizontal="center" wrapText="1"/>
      <protection hidden="1"/>
    </xf>
    <xf numFmtId="0" fontId="0" fillId="6" borderId="60" xfId="0" applyFill="1" applyBorder="1" applyAlignment="1" applyProtection="1">
      <alignment horizontal="center" vertical="center" wrapText="1"/>
      <protection hidden="1"/>
    </xf>
    <xf numFmtId="0" fontId="0" fillId="6" borderId="36" xfId="0" applyFill="1" applyBorder="1" applyAlignment="1" applyProtection="1">
      <alignment horizontal="center" vertical="center" wrapText="1"/>
      <protection hidden="1"/>
    </xf>
    <xf numFmtId="2" fontId="0" fillId="6" borderId="36" xfId="0" applyNumberFormat="1" applyFill="1" applyBorder="1" applyAlignment="1" applyProtection="1">
      <alignment horizontal="center" vertical="center"/>
      <protection hidden="1"/>
    </xf>
    <xf numFmtId="0" fontId="24" fillId="0" borderId="52" xfId="0" applyFont="1" applyBorder="1" applyAlignment="1" applyProtection="1">
      <alignment horizontal="center" vertical="center"/>
      <protection hidden="1"/>
    </xf>
    <xf numFmtId="0" fontId="24" fillId="0" borderId="52" xfId="0" applyFont="1" applyBorder="1" applyAlignment="1" applyProtection="1">
      <alignment horizontal="center" vertical="center" wrapText="1"/>
      <protection hidden="1"/>
    </xf>
    <xf numFmtId="0" fontId="24" fillId="0" borderId="52" xfId="0" applyFont="1" applyBorder="1" applyAlignment="1" applyProtection="1">
      <alignment horizontal="center" vertical="center"/>
      <protection hidden="1"/>
    </xf>
    <xf numFmtId="0" fontId="24" fillId="6" borderId="52" xfId="0" applyFont="1" applyFill="1" applyBorder="1" applyAlignment="1" applyProtection="1">
      <alignment horizontal="center" wrapText="1"/>
      <protection hidden="1"/>
    </xf>
    <xf numFmtId="0" fontId="0" fillId="6" borderId="41" xfId="0" applyFill="1" applyBorder="1" applyAlignment="1" applyProtection="1">
      <alignment horizontal="center" vertical="center" wrapText="1"/>
      <protection hidden="1"/>
    </xf>
    <xf numFmtId="2" fontId="0" fillId="6" borderId="41" xfId="0" applyNumberFormat="1" applyFill="1" applyBorder="1" applyAlignment="1" applyProtection="1">
      <alignment horizontal="center" vertical="center"/>
      <protection hidden="1"/>
    </xf>
    <xf numFmtId="0" fontId="24" fillId="8" borderId="55" xfId="0" applyFont="1" applyFill="1" applyBorder="1" applyAlignment="1" applyProtection="1">
      <alignment horizontal="center" vertical="center"/>
      <protection hidden="1"/>
    </xf>
    <xf numFmtId="10" fontId="24" fillId="5" borderId="55" xfId="0" applyNumberFormat="1" applyFont="1" applyFill="1" applyBorder="1" applyAlignment="1" applyProtection="1">
      <alignment horizontal="center"/>
      <protection hidden="1"/>
    </xf>
    <xf numFmtId="2" fontId="24" fillId="5" borderId="55" xfId="0" applyNumberFormat="1" applyFont="1" applyFill="1" applyBorder="1" applyAlignment="1" applyProtection="1">
      <alignment horizontal="center"/>
      <protection hidden="1"/>
    </xf>
    <xf numFmtId="4" fontId="24" fillId="5" borderId="60" xfId="0" applyNumberFormat="1" applyFont="1" applyFill="1" applyBorder="1" applyAlignment="1" applyProtection="1">
      <alignment horizontal="center"/>
      <protection hidden="1"/>
    </xf>
    <xf numFmtId="0" fontId="24" fillId="8" borderId="53" xfId="0" applyFont="1" applyFill="1" applyBorder="1" applyAlignment="1" applyProtection="1">
      <alignment horizontal="center" vertical="center"/>
      <protection hidden="1"/>
    </xf>
    <xf numFmtId="10" fontId="24" fillId="5" borderId="53" xfId="0" applyNumberFormat="1" applyFont="1" applyFill="1" applyBorder="1" applyAlignment="1" applyProtection="1">
      <alignment horizontal="center"/>
      <protection hidden="1"/>
    </xf>
    <xf numFmtId="2" fontId="24" fillId="5" borderId="53" xfId="0" applyNumberFormat="1" applyFont="1" applyFill="1" applyBorder="1" applyAlignment="1" applyProtection="1">
      <alignment horizontal="center"/>
      <protection hidden="1"/>
    </xf>
    <xf numFmtId="0" fontId="24" fillId="8" borderId="54" xfId="0" applyFont="1" applyFill="1" applyBorder="1" applyAlignment="1" applyProtection="1">
      <alignment horizontal="center" vertical="center"/>
      <protection hidden="1"/>
    </xf>
    <xf numFmtId="10" fontId="24" fillId="5" borderId="54" xfId="0" applyNumberFormat="1" applyFont="1" applyFill="1" applyBorder="1" applyAlignment="1" applyProtection="1">
      <alignment horizontal="center"/>
      <protection hidden="1"/>
    </xf>
    <xf numFmtId="2" fontId="24" fillId="5" borderId="54" xfId="0" applyNumberFormat="1" applyFont="1" applyFill="1" applyBorder="1" applyAlignment="1" applyProtection="1">
      <alignment horizontal="center"/>
      <protection hidden="1"/>
    </xf>
    <xf numFmtId="0" fontId="0" fillId="6" borderId="29" xfId="0" applyFill="1" applyBorder="1" applyProtection="1">
      <protection hidden="1"/>
    </xf>
    <xf numFmtId="0" fontId="0" fillId="6" borderId="29" xfId="0" applyFill="1" applyBorder="1" applyAlignment="1" applyProtection="1">
      <alignment horizontal="right"/>
      <protection hidden="1"/>
    </xf>
    <xf numFmtId="0" fontId="3" fillId="6" borderId="29" xfId="0" applyFont="1" applyFill="1" applyBorder="1" applyAlignment="1" applyProtection="1">
      <alignment horizontal="center"/>
      <protection hidden="1"/>
    </xf>
    <xf numFmtId="2" fontId="21" fillId="6" borderId="29" xfId="0" applyNumberFormat="1" applyFont="1" applyFill="1" applyBorder="1" applyAlignment="1" applyProtection="1">
      <alignment horizontal="center"/>
      <protection hidden="1"/>
    </xf>
    <xf numFmtId="0" fontId="24" fillId="6" borderId="29" xfId="0" applyFont="1" applyFill="1" applyBorder="1" applyProtection="1">
      <protection hidden="1"/>
    </xf>
    <xf numFmtId="0" fontId="24" fillId="6" borderId="29" xfId="0" applyFont="1" applyFill="1" applyBorder="1" applyAlignment="1" applyProtection="1">
      <alignment horizontal="right"/>
      <protection hidden="1"/>
    </xf>
    <xf numFmtId="10" fontId="21" fillId="6" borderId="29" xfId="0" applyNumberFormat="1" applyFont="1" applyFill="1" applyBorder="1" applyAlignment="1" applyProtection="1">
      <alignment horizontal="center"/>
      <protection hidden="1"/>
    </xf>
    <xf numFmtId="0" fontId="21" fillId="6" borderId="30" xfId="0" applyFont="1" applyFill="1" applyBorder="1" applyAlignment="1" applyProtection="1">
      <alignment horizontal="center"/>
      <protection hidden="1"/>
    </xf>
    <xf numFmtId="4" fontId="3" fillId="6" borderId="60" xfId="0" applyNumberFormat="1" applyFont="1" applyFill="1" applyBorder="1" applyAlignment="1" applyProtection="1">
      <alignment horizontal="center"/>
      <protection hidden="1"/>
    </xf>
    <xf numFmtId="0" fontId="3" fillId="8" borderId="56" xfId="0" applyFont="1" applyFill="1" applyBorder="1" applyAlignment="1" applyProtection="1">
      <alignment horizontal="right" vertical="center" indent="1"/>
      <protection hidden="1"/>
    </xf>
    <xf numFmtId="0" fontId="3" fillId="8" borderId="49" xfId="0" applyFont="1" applyFill="1" applyBorder="1" applyAlignment="1" applyProtection="1">
      <alignment horizontal="right" vertical="center" indent="1"/>
      <protection hidden="1"/>
    </xf>
    <xf numFmtId="2" fontId="21" fillId="8" borderId="60" xfId="0" applyNumberFormat="1" applyFont="1" applyFill="1" applyBorder="1" applyProtection="1">
      <protection hidden="1"/>
    </xf>
    <xf numFmtId="0" fontId="3" fillId="8" borderId="30" xfId="0" applyFont="1" applyFill="1" applyBorder="1" applyProtection="1">
      <protection hidden="1"/>
    </xf>
    <xf numFmtId="0" fontId="3" fillId="8" borderId="58" xfId="0" applyFont="1" applyFill="1" applyBorder="1" applyAlignment="1" applyProtection="1">
      <alignment horizontal="right" vertical="center" indent="1"/>
      <protection hidden="1"/>
    </xf>
    <xf numFmtId="0" fontId="3" fillId="8" borderId="50" xfId="0" applyFont="1" applyFill="1" applyBorder="1" applyAlignment="1" applyProtection="1">
      <alignment horizontal="right" vertical="center" indent="1"/>
      <protection hidden="1"/>
    </xf>
    <xf numFmtId="0" fontId="21" fillId="8" borderId="30" xfId="0" applyFont="1" applyFill="1" applyBorder="1" applyProtection="1">
      <protection hidden="1"/>
    </xf>
    <xf numFmtId="0" fontId="3" fillId="6" borderId="0" xfId="0" applyFont="1" applyFill="1" applyBorder="1" applyAlignment="1" applyProtection="1">
      <alignment horizontal="right" vertical="center" indent="1"/>
      <protection hidden="1"/>
    </xf>
    <xf numFmtId="2" fontId="21" fillId="6" borderId="0" xfId="0" applyNumberFormat="1" applyFont="1" applyFill="1" applyBorder="1" applyProtection="1">
      <protection hidden="1"/>
    </xf>
    <xf numFmtId="0" fontId="21" fillId="6" borderId="0" xfId="0" applyFont="1" applyFill="1" applyBorder="1" applyProtection="1">
      <protection hidden="1"/>
    </xf>
    <xf numFmtId="2" fontId="21" fillId="8" borderId="56" xfId="0" applyNumberFormat="1" applyFont="1" applyFill="1" applyBorder="1" applyAlignment="1" applyProtection="1">
      <alignment horizontal="right" vertical="center"/>
      <protection hidden="1"/>
    </xf>
    <xf numFmtId="0" fontId="21" fillId="8" borderId="57" xfId="0" applyFont="1" applyFill="1" applyBorder="1" applyAlignment="1" applyProtection="1">
      <alignment horizontal="left" vertical="center"/>
      <protection hidden="1"/>
    </xf>
    <xf numFmtId="2" fontId="21" fillId="8" borderId="58" xfId="0" applyNumberFormat="1" applyFont="1" applyFill="1" applyBorder="1" applyAlignment="1" applyProtection="1">
      <alignment horizontal="right" vertical="center"/>
      <protection hidden="1"/>
    </xf>
    <xf numFmtId="0" fontId="21" fillId="8" borderId="59" xfId="0" applyFont="1" applyFill="1" applyBorder="1" applyAlignment="1" applyProtection="1">
      <alignment horizontal="left" vertical="center"/>
      <protection hidden="1"/>
    </xf>
    <xf numFmtId="0" fontId="3" fillId="8" borderId="57" xfId="0" applyFont="1" applyFill="1" applyBorder="1" applyAlignment="1" applyProtection="1">
      <alignment horizontal="left" vertical="center"/>
      <protection hidden="1"/>
    </xf>
    <xf numFmtId="0" fontId="3" fillId="8" borderId="59" xfId="0" applyFont="1" applyFill="1" applyBorder="1" applyAlignment="1" applyProtection="1">
      <alignment horizontal="left" vertical="center"/>
      <protection hidden="1"/>
    </xf>
    <xf numFmtId="9" fontId="21" fillId="8" borderId="56" xfId="1" applyFont="1" applyFill="1" applyBorder="1" applyAlignment="1" applyProtection="1">
      <alignment horizontal="center" vertical="center"/>
      <protection hidden="1"/>
    </xf>
    <xf numFmtId="9" fontId="21" fillId="8" borderId="57" xfId="1" applyFont="1" applyFill="1" applyBorder="1" applyAlignment="1" applyProtection="1">
      <alignment horizontal="center" vertical="center"/>
      <protection hidden="1"/>
    </xf>
    <xf numFmtId="9" fontId="21" fillId="8" borderId="58" xfId="1" applyFont="1" applyFill="1" applyBorder="1" applyAlignment="1" applyProtection="1">
      <alignment horizontal="center" vertical="center"/>
      <protection hidden="1"/>
    </xf>
    <xf numFmtId="9" fontId="21" fillId="8" borderId="59" xfId="1" applyFont="1" applyFill="1" applyBorder="1" applyAlignment="1" applyProtection="1">
      <alignment horizontal="center" vertical="center"/>
      <protection hidden="1"/>
    </xf>
    <xf numFmtId="0" fontId="24" fillId="6" borderId="60" xfId="0" applyFont="1" applyFill="1" applyBorder="1" applyAlignment="1" applyProtection="1">
      <alignment horizontal="center"/>
      <protection hidden="1"/>
    </xf>
    <xf numFmtId="0" fontId="24" fillId="6" borderId="30" xfId="0" applyFont="1" applyFill="1" applyBorder="1" applyAlignment="1" applyProtection="1">
      <alignment horizontal="center"/>
      <protection hidden="1"/>
    </xf>
    <xf numFmtId="0" fontId="24" fillId="0" borderId="0" xfId="0" applyFont="1" applyProtection="1">
      <protection hidden="1"/>
    </xf>
    <xf numFmtId="0" fontId="0" fillId="0" borderId="0" xfId="0" applyAlignment="1" applyProtection="1">
      <alignment horizontal="center"/>
      <protection hidden="1"/>
    </xf>
    <xf numFmtId="0" fontId="26" fillId="5" borderId="28" xfId="0" applyFont="1" applyFill="1" applyBorder="1" applyAlignment="1" applyProtection="1">
      <alignment horizontal="left" vertical="center"/>
      <protection locked="0" hidden="1"/>
    </xf>
    <xf numFmtId="0" fontId="26" fillId="5" borderId="29" xfId="0" applyFont="1" applyFill="1" applyBorder="1" applyAlignment="1" applyProtection="1">
      <alignment horizontal="left" vertical="center"/>
      <protection locked="0" hidden="1"/>
    </xf>
    <xf numFmtId="0" fontId="26" fillId="5" borderId="30" xfId="0" applyFont="1" applyFill="1" applyBorder="1" applyAlignment="1" applyProtection="1">
      <alignment horizontal="left" vertical="center"/>
      <protection locked="0" hidden="1"/>
    </xf>
    <xf numFmtId="3" fontId="21" fillId="6" borderId="14" xfId="0" applyNumberFormat="1" applyFont="1" applyFill="1" applyBorder="1" applyProtection="1">
      <protection locked="0" hidden="1"/>
    </xf>
    <xf numFmtId="0" fontId="21" fillId="6" borderId="14" xfId="0" applyFont="1" applyFill="1" applyBorder="1" applyAlignment="1" applyProtection="1">
      <alignment horizontal="center"/>
      <protection locked="0" hidden="1"/>
    </xf>
    <xf numFmtId="4" fontId="24" fillId="6" borderId="27" xfId="0" applyNumberFormat="1" applyFont="1" applyFill="1" applyBorder="1" applyAlignment="1" applyProtection="1">
      <alignment horizontal="center"/>
      <protection locked="0" hidden="1"/>
    </xf>
    <xf numFmtId="0" fontId="28" fillId="6" borderId="0" xfId="0" applyFont="1" applyFill="1" applyBorder="1" applyAlignment="1" applyProtection="1">
      <alignment vertical="center"/>
      <protection hidden="1"/>
    </xf>
    <xf numFmtId="0" fontId="24" fillId="6" borderId="55" xfId="0" applyFont="1" applyFill="1" applyBorder="1" applyAlignment="1" applyProtection="1">
      <alignment horizontal="center" vertical="center"/>
      <protection locked="0" hidden="1"/>
    </xf>
    <xf numFmtId="0" fontId="27" fillId="6" borderId="55" xfId="0" applyFont="1" applyFill="1" applyBorder="1" applyAlignment="1" applyProtection="1">
      <alignment horizontal="center" vertical="center"/>
      <protection locked="0" hidden="1"/>
    </xf>
    <xf numFmtId="0" fontId="24" fillId="6" borderId="55" xfId="0" applyFont="1" applyFill="1" applyBorder="1" applyAlignment="1" applyProtection="1">
      <alignment horizontal="center"/>
      <protection locked="0" hidden="1"/>
    </xf>
    <xf numFmtId="0" fontId="24" fillId="6" borderId="53" xfId="0" applyFont="1" applyFill="1" applyBorder="1" applyAlignment="1" applyProtection="1">
      <alignment horizontal="center" vertical="center"/>
      <protection locked="0" hidden="1"/>
    </xf>
    <xf numFmtId="0" fontId="24" fillId="6" borderId="53" xfId="0" applyFont="1" applyFill="1" applyBorder="1" applyAlignment="1" applyProtection="1">
      <alignment horizontal="center"/>
      <protection locked="0" hidden="1"/>
    </xf>
    <xf numFmtId="0" fontId="24" fillId="6" borderId="54" xfId="0" applyFont="1" applyFill="1" applyBorder="1" applyAlignment="1" applyProtection="1">
      <alignment horizontal="center" vertical="center"/>
      <protection locked="0" hidden="1"/>
    </xf>
    <xf numFmtId="0" fontId="24" fillId="6" borderId="54" xfId="0" applyFont="1" applyFill="1" applyBorder="1" applyAlignment="1" applyProtection="1">
      <alignment horizontal="center"/>
      <protection locked="0" hidden="1"/>
    </xf>
    <xf numFmtId="10" fontId="24" fillId="6" borderId="55" xfId="0" applyNumberFormat="1" applyFont="1" applyFill="1" applyBorder="1" applyAlignment="1" applyProtection="1">
      <alignment horizontal="center" vertical="center"/>
      <protection locked="0" hidden="1"/>
    </xf>
  </cellXfs>
  <cellStyles count="4">
    <cellStyle name="20% - Énfasis1 38" xfId="2" xr:uid="{DFE9FF24-F0BB-469D-B28D-2A15B232F5EB}"/>
    <cellStyle name="Normal" xfId="0" builtinId="0"/>
    <cellStyle name="Normal 2" xfId="3" xr:uid="{9EA5CF89-F126-4F0E-9A1C-5392EC6A53F7}"/>
    <cellStyle name="Porcentaje" xfId="1" builtinId="5"/>
  </cellStyles>
  <dxfs count="3">
    <dxf>
      <font>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55821674740749"/>
          <c:y val="5.1400554097404488E-2"/>
          <c:w val="0.78407000395367998"/>
          <c:h val="0.79547942301084229"/>
        </c:manualLayout>
      </c:layout>
      <c:lineChart>
        <c:grouping val="standard"/>
        <c:varyColors val="0"/>
        <c:ser>
          <c:idx val="0"/>
          <c:order val="0"/>
          <c:tx>
            <c:strRef>
              <c:f>[1]Pluvial!$B$33</c:f>
              <c:strCache>
                <c:ptCount val="1"/>
                <c:pt idx="0">
                  <c:v>Promedio</c:v>
                </c:pt>
              </c:strCache>
            </c:strRef>
          </c:tx>
          <c:val>
            <c:numRef>
              <c:f>[1]Pluvial!$C$33:$N$33</c:f>
              <c:numCache>
                <c:formatCode>General</c:formatCode>
                <c:ptCount val="12"/>
                <c:pt idx="0">
                  <c:v>2.64</c:v>
                </c:pt>
                <c:pt idx="1">
                  <c:v>5.1360000000000001</c:v>
                </c:pt>
                <c:pt idx="2">
                  <c:v>9.3920000000000012</c:v>
                </c:pt>
                <c:pt idx="3">
                  <c:v>29.808000000000003</c:v>
                </c:pt>
                <c:pt idx="4">
                  <c:v>132.62</c:v>
                </c:pt>
                <c:pt idx="5">
                  <c:v>266.77199999999999</c:v>
                </c:pt>
                <c:pt idx="6">
                  <c:v>195.68400000000003</c:v>
                </c:pt>
                <c:pt idx="7">
                  <c:v>212.32800000000003</c:v>
                </c:pt>
                <c:pt idx="8">
                  <c:v>236.35199999999989</c:v>
                </c:pt>
                <c:pt idx="9">
                  <c:v>137.26000000000002</c:v>
                </c:pt>
                <c:pt idx="10">
                  <c:v>43.552000000000014</c:v>
                </c:pt>
                <c:pt idx="11">
                  <c:v>5.9960000000000004</c:v>
                </c:pt>
              </c:numCache>
            </c:numRef>
          </c:val>
          <c:smooth val="0"/>
          <c:extLst>
            <c:ext xmlns:c16="http://schemas.microsoft.com/office/drawing/2014/chart" uri="{C3380CC4-5D6E-409C-BE32-E72D297353CC}">
              <c16:uniqueId val="{00000000-33AB-4076-9C67-0A5EA6946B21}"/>
            </c:ext>
          </c:extLst>
        </c:ser>
        <c:ser>
          <c:idx val="1"/>
          <c:order val="1"/>
          <c:tx>
            <c:strRef>
              <c:f>[1]Pluvial!$B$34</c:f>
              <c:strCache>
                <c:ptCount val="1"/>
                <c:pt idx="0">
                  <c:v>Percentil 25°</c:v>
                </c:pt>
              </c:strCache>
            </c:strRef>
          </c:tx>
          <c:val>
            <c:numRef>
              <c:f>[1]Pluvial!$C$34:$N$34</c:f>
              <c:numCache>
                <c:formatCode>General</c:formatCode>
                <c:ptCount val="12"/>
                <c:pt idx="0">
                  <c:v>0.1</c:v>
                </c:pt>
                <c:pt idx="1">
                  <c:v>0.4</c:v>
                </c:pt>
                <c:pt idx="2">
                  <c:v>0.7</c:v>
                </c:pt>
                <c:pt idx="3">
                  <c:v>12.5</c:v>
                </c:pt>
                <c:pt idx="4">
                  <c:v>84.8</c:v>
                </c:pt>
                <c:pt idx="5">
                  <c:v>205.6</c:v>
                </c:pt>
                <c:pt idx="6">
                  <c:v>148.19999999999999</c:v>
                </c:pt>
                <c:pt idx="7">
                  <c:v>111.6</c:v>
                </c:pt>
                <c:pt idx="8">
                  <c:v>180.2</c:v>
                </c:pt>
                <c:pt idx="9">
                  <c:v>81.2</c:v>
                </c:pt>
                <c:pt idx="10">
                  <c:v>6.3</c:v>
                </c:pt>
                <c:pt idx="11">
                  <c:v>1.1000000000000001</c:v>
                </c:pt>
              </c:numCache>
            </c:numRef>
          </c:val>
          <c:smooth val="0"/>
          <c:extLst>
            <c:ext xmlns:c16="http://schemas.microsoft.com/office/drawing/2014/chart" uri="{C3380CC4-5D6E-409C-BE32-E72D297353CC}">
              <c16:uniqueId val="{00000001-33AB-4076-9C67-0A5EA6946B21}"/>
            </c:ext>
          </c:extLst>
        </c:ser>
        <c:ser>
          <c:idx val="2"/>
          <c:order val="2"/>
          <c:tx>
            <c:strRef>
              <c:f>[1]Pluvial!$B$35</c:f>
              <c:strCache>
                <c:ptCount val="1"/>
                <c:pt idx="0">
                  <c:v>Máximo</c:v>
                </c:pt>
              </c:strCache>
            </c:strRef>
          </c:tx>
          <c:val>
            <c:numRef>
              <c:f>[1]Pluvial!$C$35:$N$35</c:f>
              <c:numCache>
                <c:formatCode>General</c:formatCode>
                <c:ptCount val="12"/>
                <c:pt idx="0">
                  <c:v>14.4</c:v>
                </c:pt>
                <c:pt idx="1">
                  <c:v>52.2</c:v>
                </c:pt>
                <c:pt idx="2">
                  <c:v>63.7</c:v>
                </c:pt>
                <c:pt idx="3">
                  <c:v>108.2</c:v>
                </c:pt>
                <c:pt idx="4">
                  <c:v>427.4</c:v>
                </c:pt>
                <c:pt idx="5">
                  <c:v>460.3</c:v>
                </c:pt>
                <c:pt idx="6">
                  <c:v>415.1</c:v>
                </c:pt>
                <c:pt idx="7">
                  <c:v>470.8</c:v>
                </c:pt>
                <c:pt idx="8">
                  <c:v>396.3</c:v>
                </c:pt>
                <c:pt idx="9">
                  <c:v>384.5</c:v>
                </c:pt>
                <c:pt idx="10">
                  <c:v>355.5</c:v>
                </c:pt>
                <c:pt idx="11">
                  <c:v>51.8</c:v>
                </c:pt>
              </c:numCache>
            </c:numRef>
          </c:val>
          <c:smooth val="0"/>
          <c:extLst>
            <c:ext xmlns:c16="http://schemas.microsoft.com/office/drawing/2014/chart" uri="{C3380CC4-5D6E-409C-BE32-E72D297353CC}">
              <c16:uniqueId val="{00000002-33AB-4076-9C67-0A5EA6946B21}"/>
            </c:ext>
          </c:extLst>
        </c:ser>
        <c:ser>
          <c:idx val="3"/>
          <c:order val="3"/>
          <c:tx>
            <c:strRef>
              <c:f>[1]Pluvial!$B$36</c:f>
              <c:strCache>
                <c:ptCount val="1"/>
                <c:pt idx="0">
                  <c:v>Mínimo</c:v>
                </c:pt>
              </c:strCache>
            </c:strRef>
          </c:tx>
          <c:val>
            <c:numRef>
              <c:f>[1]Pluvial!$C$36:$N$36</c:f>
              <c:numCache>
                <c:formatCode>General</c:formatCode>
                <c:ptCount val="12"/>
                <c:pt idx="0">
                  <c:v>0</c:v>
                </c:pt>
                <c:pt idx="1">
                  <c:v>0</c:v>
                </c:pt>
                <c:pt idx="2">
                  <c:v>0</c:v>
                </c:pt>
                <c:pt idx="3">
                  <c:v>0</c:v>
                </c:pt>
                <c:pt idx="4">
                  <c:v>21.9</c:v>
                </c:pt>
                <c:pt idx="5">
                  <c:v>162.80000000000001</c:v>
                </c:pt>
                <c:pt idx="6">
                  <c:v>52</c:v>
                </c:pt>
                <c:pt idx="7">
                  <c:v>64.099999999999994</c:v>
                </c:pt>
                <c:pt idx="8">
                  <c:v>90.2</c:v>
                </c:pt>
                <c:pt idx="9">
                  <c:v>26.8</c:v>
                </c:pt>
                <c:pt idx="10">
                  <c:v>0</c:v>
                </c:pt>
                <c:pt idx="11">
                  <c:v>0</c:v>
                </c:pt>
              </c:numCache>
            </c:numRef>
          </c:val>
          <c:smooth val="0"/>
          <c:extLst>
            <c:ext xmlns:c16="http://schemas.microsoft.com/office/drawing/2014/chart" uri="{C3380CC4-5D6E-409C-BE32-E72D297353CC}">
              <c16:uniqueId val="{00000003-33AB-4076-9C67-0A5EA6946B21}"/>
            </c:ext>
          </c:extLst>
        </c:ser>
        <c:dLbls>
          <c:showLegendKey val="0"/>
          <c:showVal val="0"/>
          <c:showCatName val="0"/>
          <c:showSerName val="0"/>
          <c:showPercent val="0"/>
          <c:showBubbleSize val="0"/>
        </c:dLbls>
        <c:marker val="1"/>
        <c:smooth val="0"/>
        <c:axId val="162168832"/>
        <c:axId val="162170368"/>
      </c:lineChart>
      <c:catAx>
        <c:axId val="162168832"/>
        <c:scaling>
          <c:orientation val="minMax"/>
        </c:scaling>
        <c:delete val="0"/>
        <c:axPos val="b"/>
        <c:majorTickMark val="out"/>
        <c:minorTickMark val="none"/>
        <c:tickLblPos val="nextTo"/>
        <c:crossAx val="162170368"/>
        <c:crosses val="autoZero"/>
        <c:auto val="1"/>
        <c:lblAlgn val="ctr"/>
        <c:lblOffset val="100"/>
        <c:noMultiLvlLbl val="0"/>
      </c:catAx>
      <c:valAx>
        <c:axId val="162170368"/>
        <c:scaling>
          <c:orientation val="minMax"/>
        </c:scaling>
        <c:delete val="0"/>
        <c:axPos val="l"/>
        <c:majorGridlines/>
        <c:numFmt formatCode="General" sourceLinked="1"/>
        <c:majorTickMark val="out"/>
        <c:minorTickMark val="none"/>
        <c:tickLblPos val="nextTo"/>
        <c:crossAx val="162168832"/>
        <c:crosses val="autoZero"/>
        <c:crossBetween val="between"/>
      </c:valAx>
      <c:spPr>
        <a:noFill/>
        <a:ln w="25400">
          <a:noFill/>
        </a:ln>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278550</xdr:colOff>
      <xdr:row>7</xdr:row>
      <xdr:rowOff>141422</xdr:rowOff>
    </xdr:from>
    <xdr:to>
      <xdr:col>7</xdr:col>
      <xdr:colOff>460802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943C561A-99DC-4C90-ABD4-099790FE00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3430" y="1421582"/>
          <a:ext cx="974732" cy="859713"/>
        </a:xfrm>
        <a:prstGeom prst="rect">
          <a:avLst/>
        </a:prstGeom>
      </xdr:spPr>
    </xdr:pic>
    <xdr:clientData/>
  </xdr:twoCellAnchor>
  <xdr:twoCellAnchor editAs="oneCell">
    <xdr:from>
      <xdr:col>0</xdr:col>
      <xdr:colOff>43425</xdr:colOff>
      <xdr:row>0</xdr:row>
      <xdr:rowOff>96542</xdr:rowOff>
    </xdr:from>
    <xdr:to>
      <xdr:col>1</xdr:col>
      <xdr:colOff>248589</xdr:colOff>
      <xdr:row>15</xdr:row>
      <xdr:rowOff>47626</xdr:rowOff>
    </xdr:to>
    <xdr:pic>
      <xdr:nvPicPr>
        <xdr:cNvPr id="3" name="Imagen 2">
          <a:extLst>
            <a:ext uri="{FF2B5EF4-FFF2-40B4-BE49-F238E27FC236}">
              <a16:creationId xmlns:a16="http://schemas.microsoft.com/office/drawing/2014/main" id="{BDA20687-C04E-49FD-ADD4-69C71A334ACA}"/>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97644" cy="2694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3922</xdr:colOff>
      <xdr:row>44</xdr:row>
      <xdr:rowOff>8317</xdr:rowOff>
    </xdr:from>
    <xdr:to>
      <xdr:col>13</xdr:col>
      <xdr:colOff>784412</xdr:colOff>
      <xdr:row>61</xdr:row>
      <xdr:rowOff>181243</xdr:rowOff>
    </xdr:to>
    <xdr:graphicFrame macro="">
      <xdr:nvGraphicFramePr>
        <xdr:cNvPr id="2" name="1 Gráfico">
          <a:extLst>
            <a:ext uri="{FF2B5EF4-FFF2-40B4-BE49-F238E27FC236}">
              <a16:creationId xmlns:a16="http://schemas.microsoft.com/office/drawing/2014/main" id="{CAD74C02-B282-404B-9641-FAD1566C8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748392</xdr:colOff>
      <xdr:row>0</xdr:row>
      <xdr:rowOff>95250</xdr:rowOff>
    </xdr:from>
    <xdr:to>
      <xdr:col>13</xdr:col>
      <xdr:colOff>748392</xdr:colOff>
      <xdr:row>5</xdr:row>
      <xdr:rowOff>13607</xdr:rowOff>
    </xdr:to>
    <xdr:sp macro="" textlink="">
      <xdr:nvSpPr>
        <xdr:cNvPr id="4" name="Rectángulo 3">
          <a:extLst>
            <a:ext uri="{FF2B5EF4-FFF2-40B4-BE49-F238E27FC236}">
              <a16:creationId xmlns:a16="http://schemas.microsoft.com/office/drawing/2014/main" id="{6675B7D6-6293-4F68-B24F-ACE9D1B503DC}"/>
            </a:ext>
          </a:extLst>
        </xdr:cNvPr>
        <xdr:cNvSpPr/>
      </xdr:nvSpPr>
      <xdr:spPr>
        <a:xfrm>
          <a:off x="6242412" y="95250"/>
          <a:ext cx="5547360" cy="649877"/>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es-GT" sz="1100"/>
            <a:t>Los datos pluviales por determinado pertenecen</a:t>
          </a:r>
          <a:r>
            <a:rPr lang="es-GT" sz="1100" baseline="0"/>
            <a:t> a Ciudad de Guatemala, según la estación meteorológica del INSIVUMEH. Para proyectos fuera de Ciudad de Guatemala se debe </a:t>
          </a:r>
          <a:r>
            <a:rPr lang="es-GT" sz="1100" b="1" baseline="0"/>
            <a:t>i</a:t>
          </a:r>
          <a:r>
            <a:rPr lang="es-GT" sz="1100" b="1"/>
            <a:t>nsertar los datos</a:t>
          </a:r>
          <a:r>
            <a:rPr lang="es-GT" sz="1100" b="1" baseline="0"/>
            <a:t> pluviales de 30 años de la úbicación donde se encuentre el proyecto. </a:t>
          </a:r>
          <a:endParaRPr lang="es-GT"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66676</xdr:colOff>
      <xdr:row>2</xdr:row>
      <xdr:rowOff>171449</xdr:rowOff>
    </xdr:from>
    <xdr:to>
      <xdr:col>15</xdr:col>
      <xdr:colOff>590550</xdr:colOff>
      <xdr:row>6</xdr:row>
      <xdr:rowOff>0</xdr:rowOff>
    </xdr:to>
    <xdr:sp macro="" textlink="">
      <xdr:nvSpPr>
        <xdr:cNvPr id="2" name="CuadroTexto 1">
          <a:extLst>
            <a:ext uri="{FF2B5EF4-FFF2-40B4-BE49-F238E27FC236}">
              <a16:creationId xmlns:a16="http://schemas.microsoft.com/office/drawing/2014/main" id="{2E27DCCB-837A-49F8-9264-D67425CCF18E}"/>
            </a:ext>
          </a:extLst>
        </xdr:cNvPr>
        <xdr:cNvSpPr txBox="1"/>
      </xdr:nvSpPr>
      <xdr:spPr>
        <a:xfrm>
          <a:off x="10978516" y="697229"/>
          <a:ext cx="3381374" cy="74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latin typeface="+mn-lt"/>
              <a:ea typeface="+mn-ea"/>
              <a:cs typeface="+mn-cs"/>
            </a:rPr>
            <a:t>EL manejo inadecuado de las escorrentías pluviales en los terrenos pueden provocar serios problemas en</a:t>
          </a:r>
          <a:r>
            <a:rPr lang="es-GT" sz="800" baseline="0">
              <a:solidFill>
                <a:schemeClr val="dk1"/>
              </a:solidFill>
              <a:latin typeface="+mn-lt"/>
              <a:ea typeface="+mn-ea"/>
              <a:cs typeface="+mn-cs"/>
            </a:rPr>
            <a:t> </a:t>
          </a:r>
          <a:r>
            <a:rPr lang="es-GT" sz="800">
              <a:solidFill>
                <a:schemeClr val="dk1"/>
              </a:solidFill>
              <a:latin typeface="+mn-lt"/>
              <a:ea typeface="+mn-ea"/>
              <a:cs typeface="+mn-cs"/>
            </a:rPr>
            <a:t>los cauces de desfogue de agua pluvial. Utilice este formulario para calcular la escorrentía pluvial  original del terreno</a:t>
          </a:r>
          <a:r>
            <a:rPr lang="es-GT" sz="800" baseline="0">
              <a:solidFill>
                <a:schemeClr val="dk1"/>
              </a:solidFill>
              <a:latin typeface="+mn-lt"/>
              <a:ea typeface="+mn-ea"/>
              <a:cs typeface="+mn-cs"/>
            </a:rPr>
            <a:t> y su comparación con el terreno ya desarrollado.</a:t>
          </a:r>
          <a:endParaRPr lang="es-GT" sz="800">
            <a:solidFill>
              <a:schemeClr val="dk1"/>
            </a:solidFill>
            <a:latin typeface="+mn-lt"/>
            <a:ea typeface="+mn-ea"/>
            <a:cs typeface="+mn-cs"/>
          </a:endParaRPr>
        </a:p>
      </xdr:txBody>
    </xdr:sp>
    <xdr:clientData/>
  </xdr:twoCellAnchor>
  <xdr:twoCellAnchor>
    <xdr:from>
      <xdr:col>0</xdr:col>
      <xdr:colOff>103880</xdr:colOff>
      <xdr:row>0</xdr:row>
      <xdr:rowOff>157859</xdr:rowOff>
    </xdr:from>
    <xdr:to>
      <xdr:col>0</xdr:col>
      <xdr:colOff>1101812</xdr:colOff>
      <xdr:row>5</xdr:row>
      <xdr:rowOff>51487</xdr:rowOff>
    </xdr:to>
    <xdr:sp macro="" textlink="">
      <xdr:nvSpPr>
        <xdr:cNvPr id="3" name="Elipse 2">
          <a:extLst>
            <a:ext uri="{FF2B5EF4-FFF2-40B4-BE49-F238E27FC236}">
              <a16:creationId xmlns:a16="http://schemas.microsoft.com/office/drawing/2014/main" id="{0CD71BCE-3CCF-48EA-8FB5-FE75FEE939EA}"/>
            </a:ext>
          </a:extLst>
        </xdr:cNvPr>
        <xdr:cNvSpPr/>
      </xdr:nvSpPr>
      <xdr:spPr>
        <a:xfrm>
          <a:off x="103880" y="157859"/>
          <a:ext cx="997932" cy="985142"/>
        </a:xfrm>
        <a:prstGeom prst="ellipse">
          <a:avLst/>
        </a:prstGeom>
        <a:blipFill rotWithShape="1">
          <a:blip xmlns:r="http://schemas.openxmlformats.org/officeDocument/2006/relationships" r:embed="rId1">
            <a:alphaModFix/>
          </a:blip>
          <a:srcRect/>
          <a:stretch>
            <a:fillRect/>
          </a:stretch>
        </a:blipFill>
        <a:ln>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wrap="square"/>
        <a:lstStyle/>
        <a:p>
          <a:endParaRPr lang="es-GT"/>
        </a:p>
      </xdr:txBody>
    </xdr:sp>
    <xdr:clientData/>
  </xdr:twoCellAnchor>
  <xdr:twoCellAnchor>
    <xdr:from>
      <xdr:col>10</xdr:col>
      <xdr:colOff>762000</xdr:colOff>
      <xdr:row>8</xdr:row>
      <xdr:rowOff>10298</xdr:rowOff>
    </xdr:from>
    <xdr:to>
      <xdr:col>15</xdr:col>
      <xdr:colOff>134089</xdr:colOff>
      <xdr:row>20</xdr:row>
      <xdr:rowOff>21503</xdr:rowOff>
    </xdr:to>
    <xdr:sp macro="" textlink="">
      <xdr:nvSpPr>
        <xdr:cNvPr id="4" name="CuadroTexto 2">
          <a:extLst>
            <a:ext uri="{FF2B5EF4-FFF2-40B4-BE49-F238E27FC236}">
              <a16:creationId xmlns:a16="http://schemas.microsoft.com/office/drawing/2014/main" id="{9E82EF82-4EB0-4B72-9E8D-F38CB4859936}"/>
            </a:ext>
          </a:extLst>
        </xdr:cNvPr>
        <xdr:cNvSpPr txBox="1"/>
      </xdr:nvSpPr>
      <xdr:spPr>
        <a:xfrm>
          <a:off x="10966622" y="1524001"/>
          <a:ext cx="4613413" cy="20809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GT" sz="1100" b="1">
              <a:solidFill>
                <a:schemeClr val="dk1"/>
              </a:solidFill>
              <a:latin typeface="+mn-lt"/>
              <a:ea typeface="+mn-ea"/>
              <a:cs typeface="+mn-cs"/>
            </a:rPr>
            <a:t>Sitio / Logro 1 / Parte 2: </a:t>
          </a:r>
        </a:p>
        <a:p>
          <a:pPr marL="0" indent="0"/>
          <a:endParaRPr lang="es-GT" sz="1100">
            <a:solidFill>
              <a:schemeClr val="dk1"/>
            </a:solidFill>
            <a:latin typeface="+mn-lt"/>
            <a:ea typeface="+mn-ea"/>
            <a:cs typeface="+mn-cs"/>
          </a:endParaRPr>
        </a:p>
        <a:p>
          <a:pPr marL="0" indent="0"/>
          <a:r>
            <a:rPr lang="es-GT" sz="1100" b="0" i="0">
              <a:solidFill>
                <a:schemeClr val="dk1"/>
              </a:solidFill>
              <a:latin typeface="+mn-lt"/>
              <a:ea typeface="+mn-ea"/>
              <a:cs typeface="+mn-cs"/>
            </a:rPr>
            <a:t>Manejar la escorrentía pluvial sobre el sitio del proyecto de manera tal que el volumen escurrido en la</a:t>
          </a:r>
          <a:r>
            <a:rPr lang="es-GT" sz="1100" b="0" i="0" baseline="0">
              <a:solidFill>
                <a:schemeClr val="dk1"/>
              </a:solidFill>
              <a:latin typeface="+mn-lt"/>
              <a:ea typeface="+mn-ea"/>
              <a:cs typeface="+mn-cs"/>
            </a:rPr>
            <a:t> </a:t>
          </a:r>
          <a:r>
            <a:rPr lang="es-GT" sz="1100" b="0" i="0">
              <a:solidFill>
                <a:schemeClr val="dk1"/>
              </a:solidFill>
              <a:latin typeface="+mn-lt"/>
              <a:ea typeface="+mn-ea"/>
              <a:cs typeface="+mn-cs"/>
            </a:rPr>
            <a:t>situación post-construcción del proyecto no exceda en más de un 25% el volumen escurrido en una</a:t>
          </a:r>
          <a:r>
            <a:rPr lang="es-GT" sz="1100" b="0" i="0" baseline="0">
              <a:solidFill>
                <a:schemeClr val="dk1"/>
              </a:solidFill>
              <a:latin typeface="+mn-lt"/>
              <a:ea typeface="+mn-ea"/>
              <a:cs typeface="+mn-cs"/>
            </a:rPr>
            <a:t> </a:t>
          </a:r>
          <a:r>
            <a:rPr lang="es-GT" sz="1100" b="0" i="0">
              <a:solidFill>
                <a:schemeClr val="dk1"/>
              </a:solidFill>
              <a:latin typeface="+mn-lt"/>
              <a:ea typeface="+mn-ea"/>
              <a:cs typeface="+mn-cs"/>
            </a:rPr>
            <a:t>situación en la que se considere el terreno del proyecto de forma virgen (topografía  y cobertura</a:t>
          </a:r>
          <a:r>
            <a:rPr lang="es-GT" sz="1100" b="0" i="0" baseline="0">
              <a:solidFill>
                <a:schemeClr val="dk1"/>
              </a:solidFill>
              <a:latin typeface="+mn-lt"/>
              <a:ea typeface="+mn-ea"/>
              <a:cs typeface="+mn-cs"/>
            </a:rPr>
            <a:t> </a:t>
          </a:r>
          <a:r>
            <a:rPr lang="es-GT" sz="1100" b="0" i="0">
              <a:solidFill>
                <a:schemeClr val="dk1"/>
              </a:solidFill>
              <a:latin typeface="+mn-lt"/>
              <a:ea typeface="+mn-ea"/>
              <a:cs typeface="+mn-cs"/>
            </a:rPr>
            <a:t> vegetal original).</a:t>
          </a:r>
        </a:p>
        <a:p>
          <a:pPr marL="0" indent="0"/>
          <a:endParaRPr lang="es-GT" sz="800">
            <a:solidFill>
              <a:schemeClr val="dk1"/>
            </a:solidFill>
            <a:latin typeface="+mn-lt"/>
            <a:ea typeface="+mn-ea"/>
            <a:cs typeface="+mn-cs"/>
          </a:endParaRPr>
        </a:p>
      </xdr:txBody>
    </xdr:sp>
    <xdr:clientData/>
  </xdr:twoCellAnchor>
  <xdr:twoCellAnchor>
    <xdr:from>
      <xdr:col>4</xdr:col>
      <xdr:colOff>66674</xdr:colOff>
      <xdr:row>30</xdr:row>
      <xdr:rowOff>95249</xdr:rowOff>
    </xdr:from>
    <xdr:to>
      <xdr:col>15</xdr:col>
      <xdr:colOff>579782</xdr:colOff>
      <xdr:row>33</xdr:row>
      <xdr:rowOff>40821</xdr:rowOff>
    </xdr:to>
    <xdr:sp macro="" textlink="">
      <xdr:nvSpPr>
        <xdr:cNvPr id="5" name="CuadroTexto 2">
          <a:extLst>
            <a:ext uri="{FF2B5EF4-FFF2-40B4-BE49-F238E27FC236}">
              <a16:creationId xmlns:a16="http://schemas.microsoft.com/office/drawing/2014/main" id="{07B97D27-4958-4B7B-B81C-3A65DBA8310B}"/>
            </a:ext>
          </a:extLst>
        </xdr:cNvPr>
        <xdr:cNvSpPr txBox="1"/>
      </xdr:nvSpPr>
      <xdr:spPr>
        <a:xfrm>
          <a:off x="6383654" y="6549389"/>
          <a:ext cx="7965468" cy="5780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GT" sz="1000">
              <a:solidFill>
                <a:schemeClr val="dk1"/>
              </a:solidFill>
              <a:latin typeface="+mn-lt"/>
              <a:ea typeface="+mn-ea"/>
              <a:cs typeface="+mn-cs"/>
            </a:rPr>
            <a:t>2)</a:t>
          </a:r>
          <a:r>
            <a:rPr lang="es-GT" sz="1000" baseline="0">
              <a:solidFill>
                <a:schemeClr val="dk1"/>
              </a:solidFill>
              <a:latin typeface="+mn-lt"/>
              <a:ea typeface="+mn-ea"/>
              <a:cs typeface="+mn-cs"/>
            </a:rPr>
            <a:t> </a:t>
          </a:r>
          <a:r>
            <a:rPr lang="es-GT" sz="1000" i="0">
              <a:solidFill>
                <a:schemeClr val="dk1"/>
              </a:solidFill>
              <a:effectLst/>
              <a:latin typeface="+mn-lt"/>
              <a:ea typeface="+mn-ea"/>
              <a:cs typeface="+mn-cs"/>
            </a:rPr>
            <a:t>Indicar los datos de superficie (nombre, área, tipo y factor de escorrentía). Seleccionar las estrategias para el manejo o retención de agua pluvial. En</a:t>
          </a:r>
          <a:r>
            <a:rPr lang="es-GT" sz="1000" i="0" baseline="0">
              <a:solidFill>
                <a:schemeClr val="dk1"/>
              </a:solidFill>
              <a:effectLst/>
              <a:latin typeface="+mn-lt"/>
              <a:ea typeface="+mn-ea"/>
              <a:cs typeface="+mn-cs"/>
            </a:rPr>
            <a:t> caso el </a:t>
          </a:r>
          <a:r>
            <a:rPr lang="es-GT" sz="1000" i="0">
              <a:solidFill>
                <a:schemeClr val="dk1"/>
              </a:solidFill>
              <a:effectLst/>
              <a:latin typeface="+mn-lt"/>
              <a:ea typeface="+mn-ea"/>
              <a:cs typeface="+mn-cs"/>
            </a:rPr>
            <a:t>proyecto no está aplicando medidas de manejo de agua pluvial en el sitio, o las aguas de lluvia son desfogadas directamente al cuerpo receptor seleccionar «N.A»</a:t>
          </a:r>
        </a:p>
        <a:p>
          <a:pPr marL="0" indent="0"/>
          <a:endParaRPr lang="es-GT" sz="100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85725</xdr:rowOff>
    </xdr:from>
    <xdr:to>
      <xdr:col>2</xdr:col>
      <xdr:colOff>867456</xdr:colOff>
      <xdr:row>9</xdr:row>
      <xdr:rowOff>51026</xdr:rowOff>
    </xdr:to>
    <xdr:sp macro="" textlink="">
      <xdr:nvSpPr>
        <xdr:cNvPr id="2" name="CuadroTexto 1">
          <a:extLst>
            <a:ext uri="{FF2B5EF4-FFF2-40B4-BE49-F238E27FC236}">
              <a16:creationId xmlns:a16="http://schemas.microsoft.com/office/drawing/2014/main" id="{89BD0124-AEE3-4AC6-8A06-A37C953328E7}"/>
            </a:ext>
          </a:extLst>
        </xdr:cNvPr>
        <xdr:cNvSpPr txBox="1"/>
      </xdr:nvSpPr>
      <xdr:spPr>
        <a:xfrm>
          <a:off x="784861" y="314325"/>
          <a:ext cx="5622335" cy="14283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latin typeface="+mn-lt"/>
              <a:ea typeface="+mn-ea"/>
              <a:cs typeface="+mn-cs"/>
            </a:rPr>
            <a:t>El coeficiente de</a:t>
          </a:r>
          <a:r>
            <a:rPr lang="es-GT" sz="800" baseline="0">
              <a:solidFill>
                <a:schemeClr val="dk1"/>
              </a:solidFill>
              <a:latin typeface="+mn-lt"/>
              <a:ea typeface="+mn-ea"/>
              <a:cs typeface="+mn-cs"/>
            </a:rPr>
            <a:t> escorrentía (C) es la relación entre el indice de escorrentía superficial y la precipitación anual incidente en un sitio.  A nivle general C puede interpretarse cómo: </a:t>
          </a:r>
        </a:p>
        <a:p>
          <a:endParaRPr lang="es-GT" sz="800" baseline="0">
            <a:solidFill>
              <a:schemeClr val="dk1"/>
            </a:solidFill>
            <a:latin typeface="+mn-lt"/>
            <a:ea typeface="+mn-ea"/>
            <a:cs typeface="+mn-cs"/>
          </a:endParaRPr>
        </a:p>
        <a:p>
          <a:endParaRPr lang="es-GT" sz="800" baseline="0">
            <a:solidFill>
              <a:schemeClr val="dk1"/>
            </a:solidFill>
            <a:latin typeface="+mn-lt"/>
            <a:ea typeface="+mn-ea"/>
            <a:cs typeface="+mn-cs"/>
          </a:endParaRPr>
        </a:p>
        <a:p>
          <a:endParaRPr lang="es-GT" sz="800" baseline="0">
            <a:solidFill>
              <a:schemeClr val="dk1"/>
            </a:solidFill>
            <a:latin typeface="+mn-lt"/>
            <a:ea typeface="+mn-ea"/>
            <a:cs typeface="+mn-cs"/>
          </a:endParaRPr>
        </a:p>
        <a:p>
          <a:r>
            <a:rPr lang="es-GT" sz="800" baseline="0">
              <a:solidFill>
                <a:schemeClr val="dk1"/>
              </a:solidFill>
              <a:latin typeface="+mn-lt"/>
              <a:ea typeface="+mn-ea"/>
              <a:cs typeface="+mn-cs"/>
            </a:rPr>
            <a:t>Donde: </a:t>
          </a:r>
        </a:p>
        <a:p>
          <a:r>
            <a:rPr lang="es-GT" sz="800" baseline="0">
              <a:solidFill>
                <a:schemeClr val="dk1"/>
              </a:solidFill>
              <a:latin typeface="+mn-lt"/>
              <a:ea typeface="+mn-ea"/>
              <a:cs typeface="+mn-cs"/>
            </a:rPr>
            <a:t>i(t) = intensidad de lluvia en un instante determinado</a:t>
          </a:r>
        </a:p>
        <a:p>
          <a:r>
            <a:rPr lang="es-GT" sz="800" baseline="0">
              <a:solidFill>
                <a:schemeClr val="dk1"/>
              </a:solidFill>
              <a:latin typeface="+mn-lt"/>
              <a:ea typeface="+mn-ea"/>
              <a:cs typeface="+mn-cs"/>
            </a:rPr>
            <a:t>f(t) = tasa de infiltración en un instante determinado</a:t>
          </a:r>
        </a:p>
        <a:p>
          <a:endParaRPr lang="es-GT" sz="800" baseline="0">
            <a:solidFill>
              <a:schemeClr val="dk1"/>
            </a:solidFill>
            <a:latin typeface="+mn-lt"/>
            <a:ea typeface="+mn-ea"/>
            <a:cs typeface="+mn-cs"/>
          </a:endParaRPr>
        </a:p>
        <a:p>
          <a:r>
            <a:rPr lang="es-GT" sz="800" baseline="0">
              <a:solidFill>
                <a:schemeClr val="dk1"/>
              </a:solidFill>
              <a:latin typeface="+mn-lt"/>
              <a:ea typeface="+mn-ea"/>
              <a:cs typeface="+mn-cs"/>
            </a:rPr>
            <a:t>El coeficiente de escorrentía es representada por un valor entre 0 y 1. Mientras más alto el valor, mayor el volumen de escorrentía. </a:t>
          </a:r>
          <a:endParaRPr lang="es-GT" sz="800">
            <a:solidFill>
              <a:schemeClr val="dk1"/>
            </a:solidFill>
            <a:latin typeface="+mn-lt"/>
            <a:ea typeface="+mn-ea"/>
            <a:cs typeface="+mn-cs"/>
          </a:endParaRPr>
        </a:p>
      </xdr:txBody>
    </xdr:sp>
    <xdr:clientData/>
  </xdr:twoCellAnchor>
  <xdr:twoCellAnchor editAs="oneCell">
    <xdr:from>
      <xdr:col>1</xdr:col>
      <xdr:colOff>1414741</xdr:colOff>
      <xdr:row>2</xdr:row>
      <xdr:rowOff>189197</xdr:rowOff>
    </xdr:from>
    <xdr:to>
      <xdr:col>1</xdr:col>
      <xdr:colOff>2502776</xdr:colOff>
      <xdr:row>5</xdr:row>
      <xdr:rowOff>65445</xdr:rowOff>
    </xdr:to>
    <xdr:pic>
      <xdr:nvPicPr>
        <xdr:cNvPr id="3" name="Imagen 2">
          <a:extLst>
            <a:ext uri="{FF2B5EF4-FFF2-40B4-BE49-F238E27FC236}">
              <a16:creationId xmlns:a16="http://schemas.microsoft.com/office/drawing/2014/main" id="{CCB1ADFE-6E61-4292-BBD8-DD1DCEF6FBE1}"/>
            </a:ext>
          </a:extLst>
        </xdr:cNvPr>
        <xdr:cNvPicPr>
          <a:picLocks noChangeAspect="1"/>
        </xdr:cNvPicPr>
      </xdr:nvPicPr>
      <xdr:blipFill rotWithShape="1">
        <a:blip xmlns:r="http://schemas.openxmlformats.org/officeDocument/2006/relationships" r:embed="rId1"/>
        <a:srcRect l="40407" t="42834" r="17723" b="26523"/>
        <a:stretch/>
      </xdr:blipFill>
      <xdr:spPr>
        <a:xfrm>
          <a:off x="2199601" y="593057"/>
          <a:ext cx="1088035" cy="432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o%20Alvarado\Desktop\ESA_calculos%20hidrosanitarias_10mar1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shortcut-targets-by-id\0BydmBeRrep3tYVFlay1MYVZPZmM\GGBC\Comit&#233;%20T&#233;cnico\2022\2022_CASA%20GT\2021_Formularios\Formulario%20S-C1%20v1.1.xlsx" TargetMode="External"/><Relationship Id="rId1" Type="http://schemas.openxmlformats.org/officeDocument/2006/relationships/externalLinkPath" Target="/.shortcut-targets-by-id/0BydmBeRrep3tYVFlay1MYVZPZmM/GGBC/Comit&#233;%20T&#233;cnico/2022/2022_CASA%20GT/2021_Formularios/Formulario%20S-C1%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mos de Agua"/>
      <sheetName val="Producciones de Agua"/>
      <sheetName val="Pluvial"/>
      <sheetName val="Agua Potable"/>
      <sheetName val="AC-2"/>
    </sheetNames>
    <sheetDataSet>
      <sheetData sheetId="0"/>
      <sheetData sheetId="1"/>
      <sheetData sheetId="2">
        <row r="33">
          <cell r="B33" t="str">
            <v>Promedio</v>
          </cell>
          <cell r="C33">
            <v>2.64</v>
          </cell>
          <cell r="D33">
            <v>5.1360000000000001</v>
          </cell>
          <cell r="E33">
            <v>9.3920000000000012</v>
          </cell>
          <cell r="F33">
            <v>29.808000000000003</v>
          </cell>
          <cell r="G33">
            <v>132.62</v>
          </cell>
          <cell r="H33">
            <v>266.77199999999999</v>
          </cell>
          <cell r="I33">
            <v>195.68400000000003</v>
          </cell>
          <cell r="J33">
            <v>212.32800000000003</v>
          </cell>
          <cell r="K33">
            <v>236.35199999999989</v>
          </cell>
          <cell r="L33">
            <v>137.26000000000002</v>
          </cell>
          <cell r="M33">
            <v>43.552000000000014</v>
          </cell>
          <cell r="N33">
            <v>5.9960000000000004</v>
          </cell>
        </row>
        <row r="34">
          <cell r="B34" t="str">
            <v>Percentil 25°</v>
          </cell>
          <cell r="C34">
            <v>0.1</v>
          </cell>
          <cell r="D34">
            <v>0.4</v>
          </cell>
          <cell r="E34">
            <v>0.7</v>
          </cell>
          <cell r="F34">
            <v>12.5</v>
          </cell>
          <cell r="G34">
            <v>84.8</v>
          </cell>
          <cell r="H34">
            <v>205.6</v>
          </cell>
          <cell r="I34">
            <v>148.19999999999999</v>
          </cell>
          <cell r="J34">
            <v>111.6</v>
          </cell>
          <cell r="K34">
            <v>180.2</v>
          </cell>
          <cell r="L34">
            <v>81.2</v>
          </cell>
          <cell r="M34">
            <v>6.3</v>
          </cell>
          <cell r="N34">
            <v>1.1000000000000001</v>
          </cell>
        </row>
        <row r="35">
          <cell r="B35" t="str">
            <v>Máximo</v>
          </cell>
          <cell r="C35">
            <v>14.4</v>
          </cell>
          <cell r="D35">
            <v>52.2</v>
          </cell>
          <cell r="E35">
            <v>63.7</v>
          </cell>
          <cell r="F35">
            <v>108.2</v>
          </cell>
          <cell r="G35">
            <v>427.4</v>
          </cell>
          <cell r="H35">
            <v>460.3</v>
          </cell>
          <cell r="I35">
            <v>415.1</v>
          </cell>
          <cell r="J35">
            <v>470.8</v>
          </cell>
          <cell r="K35">
            <v>396.3</v>
          </cell>
          <cell r="L35">
            <v>384.5</v>
          </cell>
          <cell r="M35">
            <v>355.5</v>
          </cell>
          <cell r="N35">
            <v>51.8</v>
          </cell>
        </row>
        <row r="36">
          <cell r="B36" t="str">
            <v>Mínimo</v>
          </cell>
          <cell r="C36">
            <v>0</v>
          </cell>
          <cell r="D36">
            <v>0</v>
          </cell>
          <cell r="E36">
            <v>0</v>
          </cell>
          <cell r="F36">
            <v>0</v>
          </cell>
          <cell r="G36">
            <v>21.9</v>
          </cell>
          <cell r="H36">
            <v>162.80000000000001</v>
          </cell>
          <cell r="I36">
            <v>52</v>
          </cell>
          <cell r="J36">
            <v>64.099999999999994</v>
          </cell>
          <cell r="K36">
            <v>90.2</v>
          </cell>
          <cell r="L36">
            <v>26.8</v>
          </cell>
          <cell r="M36">
            <v>0</v>
          </cell>
          <cell r="N36">
            <v>0</v>
          </cell>
        </row>
        <row r="85">
          <cell r="B85" t="str">
            <v>Promedio</v>
          </cell>
          <cell r="C85">
            <v>1.6</v>
          </cell>
          <cell r="D85">
            <v>1.72</v>
          </cell>
          <cell r="E85">
            <v>2.04</v>
          </cell>
          <cell r="F85">
            <v>4.6399999999999997</v>
          </cell>
          <cell r="G85">
            <v>12.44</v>
          </cell>
          <cell r="H85">
            <v>21.16</v>
          </cell>
          <cell r="I85">
            <v>17.920000000000002</v>
          </cell>
          <cell r="J85">
            <v>18.875</v>
          </cell>
          <cell r="K85">
            <v>21.12</v>
          </cell>
          <cell r="L85">
            <v>14.88</v>
          </cell>
          <cell r="M85">
            <v>5.72</v>
          </cell>
          <cell r="N85">
            <v>2.44</v>
          </cell>
        </row>
        <row r="86">
          <cell r="B86" t="str">
            <v>Percentil 25°</v>
          </cell>
          <cell r="C86">
            <v>1</v>
          </cell>
          <cell r="D86">
            <v>1</v>
          </cell>
          <cell r="E86">
            <v>1</v>
          </cell>
          <cell r="F86">
            <v>2</v>
          </cell>
          <cell r="G86">
            <v>10</v>
          </cell>
          <cell r="H86">
            <v>19</v>
          </cell>
          <cell r="I86">
            <v>15</v>
          </cell>
          <cell r="J86">
            <v>15</v>
          </cell>
          <cell r="K86">
            <v>19</v>
          </cell>
          <cell r="L86">
            <v>13</v>
          </cell>
          <cell r="M86">
            <v>4</v>
          </cell>
          <cell r="N86">
            <v>1</v>
          </cell>
        </row>
        <row r="87">
          <cell r="B87" t="str">
            <v>Máximo</v>
          </cell>
          <cell r="C87">
            <v>5</v>
          </cell>
          <cell r="D87">
            <v>5</v>
          </cell>
          <cell r="E87">
            <v>5</v>
          </cell>
          <cell r="F87">
            <v>12</v>
          </cell>
          <cell r="G87">
            <v>19</v>
          </cell>
          <cell r="H87">
            <v>29</v>
          </cell>
          <cell r="I87">
            <v>26</v>
          </cell>
          <cell r="J87">
            <v>29</v>
          </cell>
          <cell r="K87">
            <v>27</v>
          </cell>
          <cell r="L87">
            <v>21</v>
          </cell>
          <cell r="M87">
            <v>11</v>
          </cell>
          <cell r="N87">
            <v>8</v>
          </cell>
        </row>
        <row r="88">
          <cell r="B88" t="str">
            <v>Mínimo</v>
          </cell>
          <cell r="C88">
            <v>0</v>
          </cell>
          <cell r="D88">
            <v>0</v>
          </cell>
          <cell r="E88">
            <v>0</v>
          </cell>
          <cell r="F88">
            <v>0</v>
          </cell>
          <cell r="G88">
            <v>5</v>
          </cell>
          <cell r="H88">
            <v>14</v>
          </cell>
          <cell r="I88">
            <v>10</v>
          </cell>
          <cell r="J88">
            <v>13</v>
          </cell>
          <cell r="K88">
            <v>12</v>
          </cell>
          <cell r="L88">
            <v>6</v>
          </cell>
          <cell r="M88">
            <v>0</v>
          </cell>
          <cell r="N88">
            <v>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diciones de uso"/>
      <sheetName val="Opción 1"/>
      <sheetName val="Opción 2"/>
      <sheetName val="Datos Pluviales "/>
      <sheetName val="Coeficientes de Escorrentía"/>
    </sheetNames>
    <sheetDataSet>
      <sheetData sheetId="0"/>
      <sheetData sheetId="1"/>
      <sheetData sheetId="2"/>
      <sheetData sheetId="3"/>
      <sheetData sheetId="4">
        <row r="11">
          <cell r="B11" t="str">
            <v>Tipo de superficie Natural</v>
          </cell>
          <cell r="C11" t="str">
            <v>Coeficiente de Escorrentía</v>
          </cell>
        </row>
        <row r="12">
          <cell r="B12" t="str">
            <v>Suelo arenoso con pendiente menor al 2%</v>
          </cell>
          <cell r="C12">
            <v>7.4999999999999997E-2</v>
          </cell>
        </row>
        <row r="13">
          <cell r="B13" t="str">
            <v>Suelo arenoso con pendiente intermedia</v>
          </cell>
          <cell r="C13">
            <v>0.125</v>
          </cell>
        </row>
        <row r="14">
          <cell r="B14" t="str">
            <v>Suelo arenoso con pendiente mayor al 7%</v>
          </cell>
          <cell r="C14">
            <v>0.17499999999999999</v>
          </cell>
        </row>
        <row r="15">
          <cell r="B15" t="str">
            <v>Suelo arcilloso con pendiente menor al 2%</v>
          </cell>
          <cell r="C15">
            <v>0.15</v>
          </cell>
        </row>
        <row r="16">
          <cell r="B16" t="str">
            <v>Supero arcilloso con pendiente intermedia</v>
          </cell>
          <cell r="C16">
            <v>0.2</v>
          </cell>
        </row>
        <row r="17">
          <cell r="B17" t="str">
            <v>Suleo arcilloso con pendiente mayor al 7%</v>
          </cell>
          <cell r="C17">
            <v>0.3</v>
          </cell>
        </row>
        <row r="18">
          <cell r="B18" t="str">
            <v>Praderas con pendiente menor al 2%</v>
          </cell>
          <cell r="C18">
            <v>0.34</v>
          </cell>
        </row>
        <row r="19">
          <cell r="B19" t="str">
            <v>Praderas con pendiente intermedia</v>
          </cell>
          <cell r="C19">
            <v>0.42</v>
          </cell>
        </row>
        <row r="20">
          <cell r="B20" t="str">
            <v>Praderas con pendiente mayor al 7%</v>
          </cell>
          <cell r="C20">
            <v>0.46</v>
          </cell>
        </row>
        <row r="21">
          <cell r="B21" t="str">
            <v>Sitio boscoso con pendiente menor al 2%</v>
          </cell>
          <cell r="C21">
            <v>0.31</v>
          </cell>
        </row>
        <row r="22">
          <cell r="B22" t="str">
            <v>Sitio boscoso con pendiente intermedia</v>
          </cell>
          <cell r="C22">
            <v>0.4</v>
          </cell>
        </row>
        <row r="23">
          <cell r="B23" t="str">
            <v>Sitio boscoso con pendiente mayor al 7%</v>
          </cell>
          <cell r="C23">
            <v>0.45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81F0-7024-4DDE-A6EB-9E2672300718}">
  <dimension ref="A1:M16"/>
  <sheetViews>
    <sheetView workbookViewId="0">
      <selection activeCell="C2" sqref="C2:L7"/>
    </sheetView>
  </sheetViews>
  <sheetFormatPr baseColWidth="10" defaultColWidth="0" defaultRowHeight="14.4" zeroHeight="1" x14ac:dyDescent="0.3"/>
  <cols>
    <col min="1" max="13" width="11.5546875" customWidth="1"/>
    <col min="14" max="16384" width="11.5546875" hidden="1"/>
  </cols>
  <sheetData>
    <row r="1" spans="1:13" x14ac:dyDescent="0.3">
      <c r="A1" s="1"/>
      <c r="B1" s="1"/>
      <c r="C1" s="1"/>
      <c r="D1" s="1"/>
      <c r="E1" s="1"/>
      <c r="F1" s="1"/>
      <c r="G1" s="1"/>
      <c r="H1" s="1"/>
      <c r="I1" s="1"/>
      <c r="J1" s="1"/>
      <c r="K1" s="1"/>
      <c r="L1" s="1"/>
      <c r="M1" s="1"/>
    </row>
    <row r="2" spans="1:13" x14ac:dyDescent="0.3">
      <c r="A2" s="1"/>
      <c r="B2" s="1"/>
      <c r="C2" s="2" t="s">
        <v>0</v>
      </c>
      <c r="D2" s="2"/>
      <c r="E2" s="2"/>
      <c r="F2" s="2"/>
      <c r="G2" s="2"/>
      <c r="H2" s="2"/>
      <c r="I2" s="2"/>
      <c r="J2" s="2"/>
      <c r="K2" s="2"/>
      <c r="L2" s="2"/>
      <c r="M2" s="1"/>
    </row>
    <row r="3" spans="1:13" x14ac:dyDescent="0.3">
      <c r="A3" s="1"/>
      <c r="B3" s="1"/>
      <c r="C3" s="2"/>
      <c r="D3" s="2"/>
      <c r="E3" s="2"/>
      <c r="F3" s="2"/>
      <c r="G3" s="2"/>
      <c r="H3" s="2"/>
      <c r="I3" s="2"/>
      <c r="J3" s="2"/>
      <c r="K3" s="2"/>
      <c r="L3" s="2"/>
      <c r="M3" s="1"/>
    </row>
    <row r="4" spans="1:13" x14ac:dyDescent="0.3">
      <c r="A4" s="1"/>
      <c r="B4" s="1"/>
      <c r="C4" s="2"/>
      <c r="D4" s="2"/>
      <c r="E4" s="2"/>
      <c r="F4" s="2"/>
      <c r="G4" s="2"/>
      <c r="H4" s="2"/>
      <c r="I4" s="2"/>
      <c r="J4" s="2"/>
      <c r="K4" s="2"/>
      <c r="L4" s="2"/>
      <c r="M4" s="1"/>
    </row>
    <row r="5" spans="1:13" x14ac:dyDescent="0.3">
      <c r="A5" s="1"/>
      <c r="B5" s="1"/>
      <c r="C5" s="2"/>
      <c r="D5" s="2"/>
      <c r="E5" s="2"/>
      <c r="F5" s="2"/>
      <c r="G5" s="2"/>
      <c r="H5" s="2"/>
      <c r="I5" s="2"/>
      <c r="J5" s="2"/>
      <c r="K5" s="2"/>
      <c r="L5" s="2"/>
      <c r="M5" s="1"/>
    </row>
    <row r="6" spans="1:13" x14ac:dyDescent="0.3">
      <c r="A6" s="1"/>
      <c r="B6" s="1"/>
      <c r="C6" s="2"/>
      <c r="D6" s="2"/>
      <c r="E6" s="2"/>
      <c r="F6" s="2"/>
      <c r="G6" s="2"/>
      <c r="H6" s="2"/>
      <c r="I6" s="2"/>
      <c r="J6" s="2"/>
      <c r="K6" s="2"/>
      <c r="L6" s="2"/>
      <c r="M6" s="1"/>
    </row>
    <row r="7" spans="1:13" x14ac:dyDescent="0.3">
      <c r="A7" s="1"/>
      <c r="B7" s="1"/>
      <c r="C7" s="2"/>
      <c r="D7" s="2"/>
      <c r="E7" s="2"/>
      <c r="F7" s="2"/>
      <c r="G7" s="2"/>
      <c r="H7" s="2"/>
      <c r="I7" s="2"/>
      <c r="J7" s="2"/>
      <c r="K7" s="2"/>
      <c r="L7" s="2"/>
      <c r="M7" s="1"/>
    </row>
    <row r="8" spans="1:13" x14ac:dyDescent="0.3">
      <c r="A8" s="1"/>
      <c r="B8" s="1"/>
      <c r="C8" s="1"/>
      <c r="D8" s="1"/>
      <c r="E8" s="1"/>
      <c r="F8" s="1"/>
      <c r="G8" s="1"/>
      <c r="H8" s="1"/>
      <c r="I8" s="1"/>
      <c r="J8" s="1"/>
      <c r="K8" s="1"/>
      <c r="L8" s="1"/>
      <c r="M8" s="1"/>
    </row>
    <row r="9" spans="1:13" x14ac:dyDescent="0.3">
      <c r="A9" s="1"/>
      <c r="B9" s="1"/>
      <c r="C9" s="1"/>
      <c r="D9" s="1"/>
      <c r="E9" s="1"/>
      <c r="F9" s="1"/>
      <c r="G9" s="1"/>
      <c r="H9" s="1"/>
      <c r="I9" s="1"/>
      <c r="J9" s="1"/>
      <c r="K9" s="1"/>
      <c r="L9" s="1"/>
      <c r="M9" s="1"/>
    </row>
    <row r="10" spans="1:13" x14ac:dyDescent="0.3">
      <c r="A10" s="1"/>
      <c r="B10" s="1"/>
      <c r="C10" s="1"/>
      <c r="D10" s="1"/>
      <c r="E10" s="1"/>
      <c r="F10" s="1"/>
      <c r="G10" s="1"/>
      <c r="H10" s="1"/>
      <c r="I10" s="1"/>
      <c r="J10" s="1"/>
      <c r="K10" s="1"/>
      <c r="L10" s="1"/>
      <c r="M10" s="1"/>
    </row>
    <row r="11" spans="1:13" x14ac:dyDescent="0.3">
      <c r="A11" s="1"/>
      <c r="B11" s="1"/>
      <c r="C11" s="1"/>
      <c r="D11" s="1"/>
      <c r="E11" s="1"/>
      <c r="F11" s="1"/>
      <c r="G11" s="1"/>
      <c r="H11" s="1"/>
      <c r="I11" s="1"/>
      <c r="J11" s="1"/>
      <c r="K11" s="1"/>
      <c r="L11" s="1"/>
      <c r="M11" s="1"/>
    </row>
    <row r="12" spans="1:13" x14ac:dyDescent="0.3">
      <c r="A12" s="1"/>
      <c r="B12" s="1"/>
      <c r="C12" s="1"/>
      <c r="D12" s="1"/>
      <c r="E12" s="1"/>
      <c r="F12" s="1"/>
      <c r="G12" s="1"/>
      <c r="H12" s="1"/>
      <c r="I12" s="1"/>
      <c r="J12" s="1"/>
      <c r="K12" s="1"/>
      <c r="L12" s="1"/>
      <c r="M12" s="1"/>
    </row>
    <row r="13" spans="1:13" x14ac:dyDescent="0.3">
      <c r="A13" s="1"/>
      <c r="B13" s="1"/>
      <c r="C13" s="1"/>
      <c r="D13" s="1"/>
      <c r="E13" s="1"/>
      <c r="F13" s="1"/>
      <c r="G13" s="1"/>
      <c r="H13" s="1"/>
      <c r="I13" s="1"/>
      <c r="J13" s="1"/>
      <c r="K13" s="1"/>
      <c r="L13" s="1"/>
      <c r="M13" s="1"/>
    </row>
    <row r="14" spans="1:13" x14ac:dyDescent="0.3">
      <c r="A14" s="1"/>
      <c r="B14" s="1"/>
      <c r="C14" s="3"/>
      <c r="D14" s="3"/>
      <c r="E14" s="3"/>
      <c r="F14" s="3"/>
      <c r="G14" s="1"/>
      <c r="H14" s="1"/>
      <c r="I14" s="1"/>
      <c r="J14" s="1"/>
      <c r="K14" s="1"/>
      <c r="L14" s="1"/>
      <c r="M14" s="1"/>
    </row>
    <row r="15" spans="1:13" x14ac:dyDescent="0.3">
      <c r="A15" s="1"/>
      <c r="B15" s="1"/>
      <c r="C15" s="3"/>
      <c r="D15" s="3"/>
      <c r="E15" s="3"/>
      <c r="F15" s="3"/>
      <c r="G15" s="1"/>
      <c r="H15" s="1"/>
      <c r="I15" s="1"/>
      <c r="J15" s="1"/>
      <c r="K15" s="1"/>
      <c r="L15" s="1"/>
      <c r="M15" s="1"/>
    </row>
    <row r="16" spans="1:13" x14ac:dyDescent="0.3">
      <c r="A16" s="1"/>
      <c r="B16" s="1"/>
      <c r="C16" s="3"/>
      <c r="D16" s="3"/>
      <c r="E16" s="3"/>
      <c r="F16" s="3"/>
      <c r="G16" s="1"/>
      <c r="H16" s="1"/>
      <c r="I16" s="1"/>
      <c r="J16" s="1"/>
      <c r="K16" s="1"/>
      <c r="L16" s="1"/>
      <c r="M16" s="1"/>
    </row>
  </sheetData>
  <sheetProtection algorithmName="SHA-512" hashValue="XXxW9DQF53U2f81teZUVKcaIu/BUlY4jEmkVZIH0jvv+uXn5QavaNvZG7nV/2kH0QToM28W9SjUpTCJkwjA7dQ==" saltValue="Lg6GZCPOImdlWlMhnYR6fA=="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B8EC-824F-4F7C-9C2A-20A2160D15E9}">
  <dimension ref="A1:AA63"/>
  <sheetViews>
    <sheetView zoomScale="68" workbookViewId="0">
      <selection activeCell="R41" sqref="R41"/>
    </sheetView>
  </sheetViews>
  <sheetFormatPr baseColWidth="10" defaultColWidth="0" defaultRowHeight="14.4" zeroHeight="1" x14ac:dyDescent="0.3"/>
  <cols>
    <col min="1" max="1" width="22.33203125" style="46" customWidth="1"/>
    <col min="2" max="14" width="11.5546875" style="46" customWidth="1"/>
    <col min="15" max="15" width="3.44140625" style="46" customWidth="1"/>
    <col min="16" max="16" width="16.109375" style="46" customWidth="1"/>
    <col min="17" max="17" width="16.109375" style="46" hidden="1" customWidth="1"/>
    <col min="18" max="18" width="15.88671875" style="46" customWidth="1"/>
    <col min="19" max="19" width="20.33203125" style="46" customWidth="1"/>
    <col min="20" max="20" width="23.33203125" style="46" customWidth="1"/>
    <col min="21" max="21" width="21.88671875" style="46" customWidth="1"/>
    <col min="22" max="22" width="11.5546875" style="46" customWidth="1"/>
    <col min="23" max="26" width="0" style="46" hidden="1"/>
    <col min="27" max="27" width="0" style="47" hidden="1"/>
    <col min="28" max="16384" width="11.5546875" style="46" hidden="1"/>
  </cols>
  <sheetData>
    <row r="1" spans="1:27" customFormat="1" x14ac:dyDescent="0.3">
      <c r="A1" s="26" t="s">
        <v>1</v>
      </c>
      <c r="B1" s="29" t="s">
        <v>2</v>
      </c>
      <c r="C1" s="30"/>
      <c r="D1" s="31"/>
      <c r="E1" s="32"/>
      <c r="F1" s="46"/>
      <c r="G1" s="46"/>
      <c r="H1" s="46"/>
      <c r="I1" s="46"/>
      <c r="J1" s="46"/>
      <c r="K1" s="46"/>
      <c r="L1" s="46"/>
      <c r="M1" s="46"/>
      <c r="N1" s="46"/>
      <c r="O1" s="46"/>
      <c r="P1" s="46"/>
      <c r="Q1" s="46"/>
      <c r="R1" s="46"/>
      <c r="S1" s="46"/>
      <c r="T1" s="46"/>
      <c r="U1" s="46"/>
      <c r="V1" s="46"/>
      <c r="Z1" t="s">
        <v>44</v>
      </c>
      <c r="AA1" s="25"/>
    </row>
    <row r="2" spans="1:27" customFormat="1" x14ac:dyDescent="0.3">
      <c r="A2" s="27" t="s">
        <v>4</v>
      </c>
      <c r="B2" s="33" t="s">
        <v>5</v>
      </c>
      <c r="C2" s="31"/>
      <c r="D2" s="31"/>
      <c r="E2" s="32"/>
      <c r="F2" s="46"/>
      <c r="G2" s="46"/>
      <c r="H2" s="46"/>
      <c r="I2" s="46"/>
      <c r="J2" s="46"/>
      <c r="K2" s="46"/>
      <c r="L2" s="46"/>
      <c r="M2" s="46"/>
      <c r="N2" s="46"/>
      <c r="O2" s="46"/>
      <c r="P2" s="46"/>
      <c r="Q2" s="46"/>
      <c r="R2" s="46"/>
      <c r="S2" s="46"/>
      <c r="T2" s="46"/>
      <c r="U2" s="46"/>
      <c r="V2" s="46"/>
      <c r="Z2" t="s">
        <v>41</v>
      </c>
      <c r="AA2" s="25">
        <v>0.25</v>
      </c>
    </row>
    <row r="3" spans="1:27" customFormat="1" x14ac:dyDescent="0.3">
      <c r="A3" s="27" t="s">
        <v>6</v>
      </c>
      <c r="B3" s="28" t="s">
        <v>7</v>
      </c>
      <c r="C3" s="34" t="s">
        <v>8</v>
      </c>
      <c r="D3" s="28" t="s">
        <v>9</v>
      </c>
      <c r="E3" s="34" t="s">
        <v>10</v>
      </c>
      <c r="F3" s="46"/>
      <c r="G3" s="46"/>
      <c r="H3" s="46"/>
      <c r="I3" s="46"/>
      <c r="J3" s="46"/>
      <c r="K3" s="46"/>
      <c r="L3" s="46"/>
      <c r="M3" s="46"/>
      <c r="N3" s="46"/>
      <c r="O3" s="46"/>
      <c r="P3" s="46"/>
      <c r="Q3" s="46"/>
      <c r="R3" s="46"/>
      <c r="S3" s="46"/>
      <c r="T3" s="46"/>
      <c r="U3" s="46"/>
      <c r="V3" s="46"/>
      <c r="Z3" t="s">
        <v>42</v>
      </c>
      <c r="AA3" s="25">
        <v>0.65</v>
      </c>
    </row>
    <row r="4" spans="1:27" customFormat="1" x14ac:dyDescent="0.3">
      <c r="A4" s="27" t="s">
        <v>40</v>
      </c>
      <c r="B4" s="35" t="s">
        <v>42</v>
      </c>
      <c r="C4" s="36"/>
      <c r="D4" s="36"/>
      <c r="E4" s="37"/>
      <c r="F4" s="46"/>
      <c r="G4" s="46"/>
      <c r="H4" s="46"/>
      <c r="I4" s="46"/>
      <c r="J4" s="46"/>
      <c r="K4" s="46"/>
      <c r="L4" s="46"/>
      <c r="M4" s="46"/>
      <c r="N4" s="46"/>
      <c r="O4" s="46"/>
      <c r="P4" s="46"/>
      <c r="Q4" s="46"/>
      <c r="R4" s="46"/>
      <c r="S4" s="46"/>
      <c r="T4" s="46"/>
      <c r="U4" s="46"/>
      <c r="V4" s="46"/>
      <c r="Z4" t="s">
        <v>43</v>
      </c>
      <c r="AA4" s="25">
        <v>0.95</v>
      </c>
    </row>
    <row r="5" spans="1:27" x14ac:dyDescent="0.3">
      <c r="R5" s="50" t="s">
        <v>3</v>
      </c>
      <c r="S5" s="50"/>
      <c r="T5" s="51">
        <f>COUNT(P9:P39)</f>
        <v>31</v>
      </c>
    </row>
    <row r="6" spans="1:27" ht="21" x14ac:dyDescent="0.4">
      <c r="A6" s="48" t="s">
        <v>11</v>
      </c>
      <c r="B6" s="48"/>
      <c r="C6" s="48"/>
      <c r="D6" s="48"/>
      <c r="E6" s="48"/>
      <c r="F6" s="48"/>
      <c r="G6" s="48"/>
      <c r="H6" s="48"/>
      <c r="I6" s="48"/>
      <c r="J6" s="48"/>
      <c r="K6" s="48"/>
      <c r="L6" s="48"/>
      <c r="M6" s="48"/>
      <c r="N6" s="48"/>
      <c r="O6" s="49"/>
      <c r="P6" s="49"/>
      <c r="Q6" s="49"/>
    </row>
    <row r="7" spans="1:27" customFormat="1" x14ac:dyDescent="0.3">
      <c r="A7" s="5" t="s">
        <v>12</v>
      </c>
      <c r="B7" s="6" t="s">
        <v>13</v>
      </c>
      <c r="C7" s="6" t="s">
        <v>14</v>
      </c>
      <c r="D7" s="6" t="s">
        <v>15</v>
      </c>
      <c r="E7" s="6" t="s">
        <v>16</v>
      </c>
      <c r="F7" s="6" t="s">
        <v>17</v>
      </c>
      <c r="G7" s="6" t="s">
        <v>18</v>
      </c>
      <c r="H7" s="6" t="s">
        <v>19</v>
      </c>
      <c r="I7" s="6" t="s">
        <v>20</v>
      </c>
      <c r="J7" s="6" t="s">
        <v>21</v>
      </c>
      <c r="K7" s="6" t="s">
        <v>22</v>
      </c>
      <c r="L7" s="6" t="s">
        <v>23</v>
      </c>
      <c r="M7" s="6" t="s">
        <v>24</v>
      </c>
      <c r="N7" s="61" t="s">
        <v>25</v>
      </c>
      <c r="O7" s="60" t="s">
        <v>26</v>
      </c>
      <c r="P7" s="7" t="s">
        <v>27</v>
      </c>
      <c r="Q7" s="7"/>
      <c r="R7" s="7" t="s">
        <v>28</v>
      </c>
      <c r="S7" s="8" t="s">
        <v>29</v>
      </c>
      <c r="T7" s="7" t="s">
        <v>30</v>
      </c>
      <c r="U7" s="9" t="s">
        <v>31</v>
      </c>
      <c r="V7" s="46"/>
      <c r="AA7" s="25"/>
    </row>
    <row r="8" spans="1:27" customFormat="1" x14ac:dyDescent="0.3">
      <c r="A8" s="10"/>
      <c r="B8" s="11" t="s">
        <v>32</v>
      </c>
      <c r="C8" s="11" t="s">
        <v>32</v>
      </c>
      <c r="D8" s="11" t="s">
        <v>32</v>
      </c>
      <c r="E8" s="11" t="s">
        <v>32</v>
      </c>
      <c r="F8" s="11" t="s">
        <v>32</v>
      </c>
      <c r="G8" s="11" t="s">
        <v>32</v>
      </c>
      <c r="H8" s="11" t="s">
        <v>32</v>
      </c>
      <c r="I8" s="11" t="s">
        <v>32</v>
      </c>
      <c r="J8" s="11" t="s">
        <v>32</v>
      </c>
      <c r="K8" s="11" t="s">
        <v>32</v>
      </c>
      <c r="L8" s="11" t="s">
        <v>32</v>
      </c>
      <c r="M8" s="12" t="s">
        <v>32</v>
      </c>
      <c r="N8" s="62" t="s">
        <v>32</v>
      </c>
      <c r="O8" s="60"/>
      <c r="P8" s="7" t="s">
        <v>32</v>
      </c>
      <c r="Q8" s="65" t="s">
        <v>75</v>
      </c>
      <c r="R8" s="13" t="s">
        <v>33</v>
      </c>
      <c r="S8" s="14" t="s">
        <v>34</v>
      </c>
      <c r="T8" s="13" t="s">
        <v>35</v>
      </c>
      <c r="U8" s="15" t="s">
        <v>36</v>
      </c>
      <c r="V8" s="46"/>
      <c r="AA8" s="25"/>
    </row>
    <row r="9" spans="1:27" customFormat="1" x14ac:dyDescent="0.3">
      <c r="A9" s="54">
        <v>1990</v>
      </c>
      <c r="B9" s="16">
        <v>4.5</v>
      </c>
      <c r="C9" s="17">
        <v>0.4</v>
      </c>
      <c r="D9" s="17">
        <v>0.7</v>
      </c>
      <c r="E9" s="17">
        <v>21.9</v>
      </c>
      <c r="F9" s="17">
        <v>190.6</v>
      </c>
      <c r="G9" s="17">
        <v>205.6</v>
      </c>
      <c r="H9" s="17">
        <v>156.6</v>
      </c>
      <c r="I9" s="17">
        <v>64.099999999999994</v>
      </c>
      <c r="J9" s="17">
        <v>242.6</v>
      </c>
      <c r="K9" s="17">
        <v>58.5</v>
      </c>
      <c r="L9" s="17">
        <v>46.2</v>
      </c>
      <c r="M9" s="56">
        <v>6.6</v>
      </c>
      <c r="N9" s="63">
        <f>SUM(B9:M9)</f>
        <v>998.30000000000007</v>
      </c>
      <c r="O9" s="58"/>
      <c r="P9" s="42">
        <f>AVERAGE(B9:M9)</f>
        <v>83.191666666666677</v>
      </c>
      <c r="Q9" s="66">
        <v>1</v>
      </c>
      <c r="R9" s="42">
        <f>LARGE($P$9:$P$39,Q9)</f>
        <v>173.17499999999998</v>
      </c>
      <c r="S9" s="43">
        <v>1</v>
      </c>
      <c r="T9" s="44">
        <f>S9/($T$5+1)</f>
        <v>3.125E-2</v>
      </c>
      <c r="U9" s="45">
        <f>(1/T9)</f>
        <v>32</v>
      </c>
      <c r="V9" s="46"/>
      <c r="AA9" s="25"/>
    </row>
    <row r="10" spans="1:27" customFormat="1" x14ac:dyDescent="0.3">
      <c r="A10" s="55">
        <v>1991</v>
      </c>
      <c r="B10" s="16">
        <v>4.5999999999999996</v>
      </c>
      <c r="C10" s="17">
        <v>0.8</v>
      </c>
      <c r="D10" s="17">
        <v>0</v>
      </c>
      <c r="E10" s="17">
        <v>14.4</v>
      </c>
      <c r="F10" s="17">
        <v>128.9</v>
      </c>
      <c r="G10" s="17">
        <v>328.6</v>
      </c>
      <c r="H10" s="17">
        <v>157.6</v>
      </c>
      <c r="I10" s="17">
        <v>68.3</v>
      </c>
      <c r="J10" s="17">
        <v>180.8</v>
      </c>
      <c r="K10" s="17">
        <v>189.7</v>
      </c>
      <c r="L10" s="17">
        <v>161</v>
      </c>
      <c r="M10" s="56">
        <v>51.8</v>
      </c>
      <c r="N10" s="63">
        <f t="shared" ref="N10:N39" si="0">SUM(B10:M10)</f>
        <v>1286.5</v>
      </c>
      <c r="O10" s="58"/>
      <c r="P10" s="42">
        <f t="shared" ref="P10:P38" si="1">AVERAGE(B10:M10)</f>
        <v>107.20833333333333</v>
      </c>
      <c r="Q10" s="66">
        <v>2</v>
      </c>
      <c r="R10" s="42">
        <f t="shared" ref="R10:R39" si="2">LARGE($P$9:$P$39,Q10)</f>
        <v>140.91666666666666</v>
      </c>
      <c r="S10" s="43">
        <v>2</v>
      </c>
      <c r="T10" s="44">
        <f>S10/($T$5+1)</f>
        <v>6.25E-2</v>
      </c>
      <c r="U10" s="45">
        <f t="shared" ref="U10:U39" si="3">(1/T10)</f>
        <v>16</v>
      </c>
      <c r="V10" s="46"/>
      <c r="AA10" s="25"/>
    </row>
    <row r="11" spans="1:27" customFormat="1" x14ac:dyDescent="0.3">
      <c r="A11" s="55">
        <v>1992</v>
      </c>
      <c r="B11" s="16">
        <v>1.5</v>
      </c>
      <c r="C11" s="17">
        <v>0</v>
      </c>
      <c r="D11" s="17">
        <v>11.7</v>
      </c>
      <c r="E11" s="17">
        <v>32.5</v>
      </c>
      <c r="F11" s="17">
        <v>21.9</v>
      </c>
      <c r="G11" s="17">
        <v>261.3</v>
      </c>
      <c r="H11" s="17">
        <v>189.2</v>
      </c>
      <c r="I11" s="17">
        <v>210.5</v>
      </c>
      <c r="J11" s="17">
        <v>151.5</v>
      </c>
      <c r="K11" s="17">
        <v>134</v>
      </c>
      <c r="L11" s="17">
        <v>21.8</v>
      </c>
      <c r="M11" s="56">
        <v>0.60000000000000009</v>
      </c>
      <c r="N11" s="63">
        <f t="shared" si="0"/>
        <v>1036.4999999999998</v>
      </c>
      <c r="O11" s="58"/>
      <c r="P11" s="42">
        <f t="shared" si="1"/>
        <v>86.374999999999986</v>
      </c>
      <c r="Q11" s="66">
        <v>3</v>
      </c>
      <c r="R11" s="42">
        <f t="shared" si="2"/>
        <v>138.29166666666666</v>
      </c>
      <c r="S11" s="43">
        <v>3</v>
      </c>
      <c r="T11" s="44">
        <f>S11/($T$5+1)</f>
        <v>9.375E-2</v>
      </c>
      <c r="U11" s="45">
        <f t="shared" si="3"/>
        <v>10.666666666666666</v>
      </c>
      <c r="V11" s="46"/>
      <c r="AA11" s="25"/>
    </row>
    <row r="12" spans="1:27" customFormat="1" x14ac:dyDescent="0.3">
      <c r="A12" s="55">
        <v>1993</v>
      </c>
      <c r="B12" s="16">
        <v>0.1</v>
      </c>
      <c r="C12" s="17">
        <v>0</v>
      </c>
      <c r="D12" s="17">
        <v>11.4</v>
      </c>
      <c r="E12" s="17">
        <v>97.4</v>
      </c>
      <c r="F12" s="17">
        <v>65.3</v>
      </c>
      <c r="G12" s="17">
        <v>300.39999999999998</v>
      </c>
      <c r="H12" s="17">
        <v>110.4</v>
      </c>
      <c r="I12" s="17">
        <v>233.9</v>
      </c>
      <c r="J12" s="17">
        <v>229</v>
      </c>
      <c r="K12" s="17">
        <v>112.9</v>
      </c>
      <c r="L12" s="17">
        <v>29.5</v>
      </c>
      <c r="M12" s="56">
        <v>0.2</v>
      </c>
      <c r="N12" s="63">
        <f t="shared" si="0"/>
        <v>1190.5000000000002</v>
      </c>
      <c r="O12" s="58"/>
      <c r="P12" s="42">
        <f t="shared" si="1"/>
        <v>99.208333333333357</v>
      </c>
      <c r="Q12" s="66">
        <v>4</v>
      </c>
      <c r="R12" s="42">
        <f t="shared" si="2"/>
        <v>126.97500000000001</v>
      </c>
      <c r="S12" s="43">
        <v>4</v>
      </c>
      <c r="T12" s="44">
        <f>S12/($T$5+1)</f>
        <v>0.125</v>
      </c>
      <c r="U12" s="45">
        <f t="shared" si="3"/>
        <v>8</v>
      </c>
      <c r="V12" s="46"/>
      <c r="AA12" s="25"/>
    </row>
    <row r="13" spans="1:27" customFormat="1" x14ac:dyDescent="0.3">
      <c r="A13" s="55">
        <v>1994</v>
      </c>
      <c r="B13" s="16">
        <v>5</v>
      </c>
      <c r="C13" s="17">
        <v>0.4</v>
      </c>
      <c r="D13" s="17">
        <v>0.9</v>
      </c>
      <c r="E13" s="17">
        <v>12.5</v>
      </c>
      <c r="F13" s="17">
        <v>122</v>
      </c>
      <c r="G13" s="17">
        <v>170</v>
      </c>
      <c r="H13" s="17">
        <v>125</v>
      </c>
      <c r="I13" s="17">
        <v>256.8</v>
      </c>
      <c r="J13" s="17">
        <v>188</v>
      </c>
      <c r="K13" s="17">
        <v>101.2</v>
      </c>
      <c r="L13" s="17">
        <v>3.3</v>
      </c>
      <c r="M13" s="56">
        <v>3.1</v>
      </c>
      <c r="N13" s="63">
        <f t="shared" si="0"/>
        <v>988.2</v>
      </c>
      <c r="O13" s="58"/>
      <c r="P13" s="42">
        <f t="shared" si="1"/>
        <v>82.350000000000009</v>
      </c>
      <c r="Q13" s="66">
        <v>5</v>
      </c>
      <c r="R13" s="42">
        <f t="shared" si="2"/>
        <v>125.70833333333333</v>
      </c>
      <c r="S13" s="43">
        <v>5</v>
      </c>
      <c r="T13" s="44">
        <f>S13/($T$5+1)</f>
        <v>0.15625</v>
      </c>
      <c r="U13" s="45">
        <f t="shared" si="3"/>
        <v>6.4</v>
      </c>
      <c r="V13" s="46"/>
      <c r="AA13" s="25"/>
    </row>
    <row r="14" spans="1:27" customFormat="1" x14ac:dyDescent="0.3">
      <c r="A14" s="55">
        <v>1995</v>
      </c>
      <c r="B14" s="16">
        <v>0.2</v>
      </c>
      <c r="C14" s="17">
        <v>0.8</v>
      </c>
      <c r="D14" s="17">
        <v>3.4</v>
      </c>
      <c r="E14" s="17">
        <v>72.599999999999994</v>
      </c>
      <c r="F14" s="17">
        <v>114.4</v>
      </c>
      <c r="G14" s="17">
        <v>325.89999999999998</v>
      </c>
      <c r="H14" s="17">
        <v>217.9</v>
      </c>
      <c r="I14" s="17">
        <v>237.5</v>
      </c>
      <c r="J14" s="17">
        <v>396.3</v>
      </c>
      <c r="K14" s="17">
        <v>120</v>
      </c>
      <c r="L14" s="17">
        <v>25.2</v>
      </c>
      <c r="M14" s="56">
        <v>9.5</v>
      </c>
      <c r="N14" s="63">
        <f t="shared" si="0"/>
        <v>1523.7</v>
      </c>
      <c r="O14" s="58"/>
      <c r="P14" s="42">
        <f t="shared" si="1"/>
        <v>126.97500000000001</v>
      </c>
      <c r="Q14" s="66">
        <v>6</v>
      </c>
      <c r="R14" s="42">
        <f t="shared" si="2"/>
        <v>122.94166666666668</v>
      </c>
      <c r="S14" s="43">
        <v>6</v>
      </c>
      <c r="T14" s="44">
        <f>S14/($T$5+1)</f>
        <v>0.1875</v>
      </c>
      <c r="U14" s="45">
        <f t="shared" si="3"/>
        <v>5.333333333333333</v>
      </c>
      <c r="V14" s="46"/>
      <c r="AA14" s="25"/>
    </row>
    <row r="15" spans="1:27" customFormat="1" x14ac:dyDescent="0.3">
      <c r="A15" s="55">
        <v>1996</v>
      </c>
      <c r="B15" s="16">
        <v>14.4</v>
      </c>
      <c r="C15" s="17">
        <v>2</v>
      </c>
      <c r="D15" s="17">
        <v>2.2999999999999998</v>
      </c>
      <c r="E15" s="17">
        <v>80.900000000000006</v>
      </c>
      <c r="F15" s="17">
        <v>105.3</v>
      </c>
      <c r="G15" s="17">
        <v>228.5</v>
      </c>
      <c r="H15" s="17">
        <v>184.1</v>
      </c>
      <c r="I15" s="17">
        <v>111.6</v>
      </c>
      <c r="J15" s="17">
        <v>339.9</v>
      </c>
      <c r="K15" s="17">
        <v>134.4</v>
      </c>
      <c r="L15" s="17">
        <v>20.6</v>
      </c>
      <c r="M15" s="56">
        <v>4.4000000000000004</v>
      </c>
      <c r="N15" s="63">
        <f t="shared" si="0"/>
        <v>1228.4000000000001</v>
      </c>
      <c r="O15" s="58"/>
      <c r="P15" s="42">
        <f t="shared" si="1"/>
        <v>102.36666666666667</v>
      </c>
      <c r="Q15" s="66">
        <v>7</v>
      </c>
      <c r="R15" s="42">
        <f t="shared" si="2"/>
        <v>120.90833333333335</v>
      </c>
      <c r="S15" s="43">
        <v>7</v>
      </c>
      <c r="T15" s="44">
        <f>S15/($T$5+1)</f>
        <v>0.21875</v>
      </c>
      <c r="U15" s="45">
        <f t="shared" si="3"/>
        <v>4.5714285714285712</v>
      </c>
      <c r="V15" s="46"/>
      <c r="AA15" s="25"/>
    </row>
    <row r="16" spans="1:27" customFormat="1" x14ac:dyDescent="0.3">
      <c r="A16" s="55">
        <v>1997</v>
      </c>
      <c r="B16" s="16">
        <v>10.6</v>
      </c>
      <c r="C16" s="17">
        <v>10.7</v>
      </c>
      <c r="D16" s="17">
        <v>2.1</v>
      </c>
      <c r="E16" s="17">
        <v>13.4</v>
      </c>
      <c r="F16" s="17">
        <v>58.9</v>
      </c>
      <c r="G16" s="17">
        <v>170.6</v>
      </c>
      <c r="H16" s="17">
        <v>148.19999999999999</v>
      </c>
      <c r="I16" s="17">
        <v>254.6</v>
      </c>
      <c r="J16" s="17">
        <v>91.4</v>
      </c>
      <c r="K16" s="17">
        <v>130.9</v>
      </c>
      <c r="L16" s="17">
        <v>37</v>
      </c>
      <c r="M16" s="56">
        <v>12.3</v>
      </c>
      <c r="N16" s="63">
        <f t="shared" si="0"/>
        <v>940.69999999999982</v>
      </c>
      <c r="O16" s="58"/>
      <c r="P16" s="42">
        <f t="shared" si="1"/>
        <v>78.391666666666652</v>
      </c>
      <c r="Q16" s="66">
        <v>8</v>
      </c>
      <c r="R16" s="42">
        <f t="shared" si="2"/>
        <v>118.14166666666667</v>
      </c>
      <c r="S16" s="43">
        <v>8</v>
      </c>
      <c r="T16" s="44">
        <f>S16/($T$5+1)</f>
        <v>0.25</v>
      </c>
      <c r="U16" s="45">
        <f t="shared" si="3"/>
        <v>4</v>
      </c>
      <c r="V16" s="46"/>
      <c r="AA16" s="25"/>
    </row>
    <row r="17" spans="1:27" customFormat="1" x14ac:dyDescent="0.3">
      <c r="A17" s="55">
        <v>1998</v>
      </c>
      <c r="B17" s="16">
        <v>0.1</v>
      </c>
      <c r="C17" s="17">
        <v>0</v>
      </c>
      <c r="D17" s="17">
        <v>21.2</v>
      </c>
      <c r="E17" s="17">
        <v>0</v>
      </c>
      <c r="F17" s="17">
        <v>68.900000000000006</v>
      </c>
      <c r="G17" s="17">
        <v>280.10000000000002</v>
      </c>
      <c r="H17" s="17">
        <v>216.9</v>
      </c>
      <c r="I17" s="17">
        <v>210.6</v>
      </c>
      <c r="J17" s="17">
        <v>127.6</v>
      </c>
      <c r="K17" s="17">
        <v>224</v>
      </c>
      <c r="L17" s="17">
        <v>355.5</v>
      </c>
      <c r="M17" s="56">
        <v>3.6</v>
      </c>
      <c r="N17" s="63">
        <f t="shared" si="0"/>
        <v>1508.5</v>
      </c>
      <c r="O17" s="58"/>
      <c r="P17" s="42">
        <f t="shared" si="1"/>
        <v>125.70833333333333</v>
      </c>
      <c r="Q17" s="66">
        <v>9</v>
      </c>
      <c r="R17" s="42">
        <f t="shared" si="2"/>
        <v>116.06666666666668</v>
      </c>
      <c r="S17" s="43">
        <v>9</v>
      </c>
      <c r="T17" s="44">
        <f>S17/($T$5+1)</f>
        <v>0.28125</v>
      </c>
      <c r="U17" s="45">
        <f t="shared" si="3"/>
        <v>3.5555555555555554</v>
      </c>
      <c r="V17" s="46"/>
      <c r="AA17" s="25"/>
    </row>
    <row r="18" spans="1:27" customFormat="1" x14ac:dyDescent="0.3">
      <c r="A18" s="55">
        <v>1999</v>
      </c>
      <c r="B18" s="16">
        <v>1</v>
      </c>
      <c r="C18" s="17">
        <v>52.2</v>
      </c>
      <c r="D18" s="17">
        <v>0.4</v>
      </c>
      <c r="E18" s="17">
        <v>6.4</v>
      </c>
      <c r="F18" s="17">
        <v>96.8</v>
      </c>
      <c r="G18" s="17">
        <v>295.10000000000002</v>
      </c>
      <c r="H18" s="17">
        <v>277.8</v>
      </c>
      <c r="I18" s="17">
        <v>221.7</v>
      </c>
      <c r="J18" s="17">
        <v>326.89999999999998</v>
      </c>
      <c r="K18" s="17">
        <v>174.3</v>
      </c>
      <c r="L18" s="17">
        <v>19.7</v>
      </c>
      <c r="M18" s="56">
        <v>3</v>
      </c>
      <c r="N18" s="63">
        <f t="shared" si="0"/>
        <v>1475.3000000000002</v>
      </c>
      <c r="O18" s="58"/>
      <c r="P18" s="42">
        <f t="shared" si="1"/>
        <v>122.94166666666668</v>
      </c>
      <c r="Q18" s="66">
        <v>10</v>
      </c>
      <c r="R18" s="42">
        <f t="shared" si="2"/>
        <v>113.78333333333332</v>
      </c>
      <c r="S18" s="43">
        <v>10</v>
      </c>
      <c r="T18" s="44">
        <f>S18/($T$5+1)</f>
        <v>0.3125</v>
      </c>
      <c r="U18" s="45">
        <f t="shared" si="3"/>
        <v>3.2</v>
      </c>
      <c r="V18" s="46"/>
      <c r="AA18" s="25"/>
    </row>
    <row r="19" spans="1:27" customFormat="1" x14ac:dyDescent="0.3">
      <c r="A19" s="55">
        <v>2000</v>
      </c>
      <c r="B19" s="16">
        <v>0.4</v>
      </c>
      <c r="C19" s="17">
        <v>0</v>
      </c>
      <c r="D19" s="17">
        <v>0.2</v>
      </c>
      <c r="E19" s="17">
        <v>40.9</v>
      </c>
      <c r="F19" s="17">
        <v>231.4</v>
      </c>
      <c r="G19" s="17">
        <v>306</v>
      </c>
      <c r="H19" s="17">
        <v>62.1</v>
      </c>
      <c r="I19" s="17">
        <v>130.4</v>
      </c>
      <c r="J19" s="17">
        <v>220.2</v>
      </c>
      <c r="K19" s="17">
        <v>41.5</v>
      </c>
      <c r="L19" s="17">
        <v>14.5</v>
      </c>
      <c r="M19" s="56">
        <v>1.6</v>
      </c>
      <c r="N19" s="63">
        <f t="shared" si="0"/>
        <v>1049.1999999999998</v>
      </c>
      <c r="O19" s="58"/>
      <c r="P19" s="42">
        <f t="shared" si="1"/>
        <v>87.433333333333323</v>
      </c>
      <c r="Q19" s="66">
        <v>11</v>
      </c>
      <c r="R19" s="42">
        <f t="shared" si="2"/>
        <v>108.43333333333335</v>
      </c>
      <c r="S19" s="43">
        <v>11</v>
      </c>
      <c r="T19" s="44">
        <f>S19/($T$5+1)</f>
        <v>0.34375</v>
      </c>
      <c r="U19" s="45">
        <f t="shared" si="3"/>
        <v>2.9090909090909092</v>
      </c>
      <c r="V19" s="46"/>
      <c r="AA19" s="25"/>
    </row>
    <row r="20" spans="1:27" customFormat="1" x14ac:dyDescent="0.3">
      <c r="A20" s="55">
        <v>2001</v>
      </c>
      <c r="B20" s="16">
        <v>1.1000000000000001</v>
      </c>
      <c r="C20" s="17">
        <v>4.8</v>
      </c>
      <c r="D20" s="17">
        <v>2.6</v>
      </c>
      <c r="E20" s="17">
        <v>4.0999999999999996</v>
      </c>
      <c r="F20" s="17">
        <v>129.5</v>
      </c>
      <c r="G20" s="17">
        <v>162.80000000000001</v>
      </c>
      <c r="H20" s="17">
        <v>175.1</v>
      </c>
      <c r="I20" s="17">
        <v>223.3</v>
      </c>
      <c r="J20" s="17">
        <v>152.69999999999999</v>
      </c>
      <c r="K20" s="17">
        <v>137.6</v>
      </c>
      <c r="L20" s="17">
        <v>19.600000000000001</v>
      </c>
      <c r="M20" s="56">
        <v>1.3</v>
      </c>
      <c r="N20" s="63">
        <f t="shared" si="0"/>
        <v>1014.5</v>
      </c>
      <c r="O20" s="58"/>
      <c r="P20" s="42">
        <f t="shared" si="1"/>
        <v>84.541666666666671</v>
      </c>
      <c r="Q20" s="66">
        <v>12</v>
      </c>
      <c r="R20" s="42">
        <f t="shared" si="2"/>
        <v>107.20833333333333</v>
      </c>
      <c r="S20" s="43">
        <v>12</v>
      </c>
      <c r="T20" s="44">
        <f>S20/($T$5+1)</f>
        <v>0.375</v>
      </c>
      <c r="U20" s="45">
        <f t="shared" si="3"/>
        <v>2.6666666666666665</v>
      </c>
      <c r="V20" s="46"/>
      <c r="AA20" s="25"/>
    </row>
    <row r="21" spans="1:27" customFormat="1" x14ac:dyDescent="0.3">
      <c r="A21" s="55">
        <v>2002</v>
      </c>
      <c r="B21" s="16">
        <v>0</v>
      </c>
      <c r="C21" s="17">
        <v>6.6</v>
      </c>
      <c r="D21" s="17">
        <v>0</v>
      </c>
      <c r="E21" s="17">
        <v>12.7</v>
      </c>
      <c r="F21" s="17">
        <v>76.400000000000006</v>
      </c>
      <c r="G21" s="17">
        <v>208.4</v>
      </c>
      <c r="H21" s="17">
        <v>163.69999999999999</v>
      </c>
      <c r="I21" s="17">
        <v>109.3</v>
      </c>
      <c r="J21" s="17">
        <v>242.9</v>
      </c>
      <c r="K21" s="17">
        <v>108.6</v>
      </c>
      <c r="L21" s="17">
        <v>83.6</v>
      </c>
      <c r="M21" s="56">
        <v>0.2</v>
      </c>
      <c r="N21" s="63">
        <f t="shared" si="0"/>
        <v>1012.4000000000001</v>
      </c>
      <c r="O21" s="58"/>
      <c r="P21" s="42">
        <f t="shared" si="1"/>
        <v>84.366666666666674</v>
      </c>
      <c r="Q21" s="66">
        <v>13</v>
      </c>
      <c r="R21" s="42">
        <f t="shared" si="2"/>
        <v>106.88333333333333</v>
      </c>
      <c r="S21" s="43">
        <v>13</v>
      </c>
      <c r="T21" s="44">
        <f>S21/($T$5+1)</f>
        <v>0.40625</v>
      </c>
      <c r="U21" s="45">
        <f t="shared" si="3"/>
        <v>2.4615384615384617</v>
      </c>
      <c r="V21" s="46"/>
      <c r="AA21" s="25"/>
    </row>
    <row r="22" spans="1:27" customFormat="1" x14ac:dyDescent="0.3">
      <c r="A22" s="55">
        <v>2003</v>
      </c>
      <c r="B22" s="16">
        <v>0.9</v>
      </c>
      <c r="C22" s="17">
        <v>14.4</v>
      </c>
      <c r="D22" s="17">
        <v>20.3</v>
      </c>
      <c r="E22" s="17">
        <v>36.799999999999997</v>
      </c>
      <c r="F22" s="17">
        <v>159.9</v>
      </c>
      <c r="G22" s="17">
        <v>303.10000000000002</v>
      </c>
      <c r="H22" s="17">
        <v>186.8</v>
      </c>
      <c r="I22" s="17">
        <v>109.4</v>
      </c>
      <c r="J22" s="17">
        <v>374.2</v>
      </c>
      <c r="K22" s="17">
        <v>42.1</v>
      </c>
      <c r="L22" s="17">
        <v>18.600000000000001</v>
      </c>
      <c r="M22" s="56">
        <v>2</v>
      </c>
      <c r="N22" s="63">
        <f t="shared" si="0"/>
        <v>1268.4999999999998</v>
      </c>
      <c r="O22" s="58"/>
      <c r="P22" s="42">
        <f t="shared" si="1"/>
        <v>105.70833333333331</v>
      </c>
      <c r="Q22" s="66">
        <v>14</v>
      </c>
      <c r="R22" s="42">
        <f t="shared" si="2"/>
        <v>105.70833333333331</v>
      </c>
      <c r="S22" s="43">
        <v>14</v>
      </c>
      <c r="T22" s="44">
        <f>S22/($T$5+1)</f>
        <v>0.4375</v>
      </c>
      <c r="U22" s="45">
        <f t="shared" si="3"/>
        <v>2.2857142857142856</v>
      </c>
      <c r="V22" s="46"/>
      <c r="AA22" s="25"/>
    </row>
    <row r="23" spans="1:27" customFormat="1" x14ac:dyDescent="0.3">
      <c r="A23" s="55">
        <v>2004</v>
      </c>
      <c r="B23" s="16">
        <v>0.2</v>
      </c>
      <c r="C23" s="17">
        <v>0.5</v>
      </c>
      <c r="D23" s="17">
        <v>23.9</v>
      </c>
      <c r="E23" s="17">
        <v>5.2</v>
      </c>
      <c r="F23" s="17">
        <v>24.3</v>
      </c>
      <c r="G23" s="17">
        <v>314.5</v>
      </c>
      <c r="H23" s="17">
        <v>197.2</v>
      </c>
      <c r="I23" s="17">
        <v>97.6</v>
      </c>
      <c r="J23" s="17">
        <v>228.2</v>
      </c>
      <c r="K23" s="17">
        <v>165.9</v>
      </c>
      <c r="L23" s="17">
        <v>2.9</v>
      </c>
      <c r="M23" s="56">
        <v>0.2</v>
      </c>
      <c r="N23" s="63">
        <f t="shared" si="0"/>
        <v>1060.6000000000001</v>
      </c>
      <c r="O23" s="58"/>
      <c r="P23" s="42">
        <f t="shared" si="1"/>
        <v>88.38333333333334</v>
      </c>
      <c r="Q23" s="66">
        <v>15</v>
      </c>
      <c r="R23" s="42">
        <f t="shared" si="2"/>
        <v>102.36666666666667</v>
      </c>
      <c r="S23" s="43">
        <v>15</v>
      </c>
      <c r="T23" s="44">
        <f>S23/($T$5+1)</f>
        <v>0.46875</v>
      </c>
      <c r="U23" s="45">
        <f t="shared" si="3"/>
        <v>2.1333333333333333</v>
      </c>
      <c r="V23" s="46"/>
      <c r="AA23" s="25"/>
    </row>
    <row r="24" spans="1:27" customFormat="1" x14ac:dyDescent="0.3">
      <c r="A24" s="55">
        <v>2005</v>
      </c>
      <c r="B24" s="16">
        <v>2</v>
      </c>
      <c r="C24" s="17">
        <v>0</v>
      </c>
      <c r="D24" s="17">
        <v>6.7</v>
      </c>
      <c r="E24" s="17">
        <v>2.6</v>
      </c>
      <c r="F24" s="17">
        <v>141.9</v>
      </c>
      <c r="G24" s="17">
        <v>211.8</v>
      </c>
      <c r="H24" s="17">
        <v>415.1</v>
      </c>
      <c r="I24" s="17">
        <v>278.3</v>
      </c>
      <c r="J24" s="17">
        <v>180.2</v>
      </c>
      <c r="K24" s="17">
        <v>128.69999999999999</v>
      </c>
      <c r="L24" s="17">
        <v>23</v>
      </c>
      <c r="M24" s="56">
        <v>2.5</v>
      </c>
      <c r="N24" s="63">
        <f t="shared" si="0"/>
        <v>1392.8000000000002</v>
      </c>
      <c r="O24" s="58"/>
      <c r="P24" s="42">
        <f t="shared" si="1"/>
        <v>116.06666666666668</v>
      </c>
      <c r="Q24" s="66">
        <v>16</v>
      </c>
      <c r="R24" s="42">
        <f t="shared" si="2"/>
        <v>99.208333333333357</v>
      </c>
      <c r="S24" s="43">
        <v>16</v>
      </c>
      <c r="T24" s="44">
        <f>S24/($T$5+1)</f>
        <v>0.5</v>
      </c>
      <c r="U24" s="45">
        <f t="shared" si="3"/>
        <v>2</v>
      </c>
      <c r="V24" s="46"/>
      <c r="AA24" s="25"/>
    </row>
    <row r="25" spans="1:27" customFormat="1" x14ac:dyDescent="0.3">
      <c r="A25" s="55">
        <v>2006</v>
      </c>
      <c r="B25" s="16">
        <v>11.3</v>
      </c>
      <c r="C25" s="17">
        <v>0.4</v>
      </c>
      <c r="D25" s="17">
        <v>6.3</v>
      </c>
      <c r="E25" s="17">
        <v>32.6</v>
      </c>
      <c r="F25" s="17">
        <v>153.5</v>
      </c>
      <c r="G25" s="17">
        <v>449.8</v>
      </c>
      <c r="H25" s="17">
        <v>192.6</v>
      </c>
      <c r="I25" s="17">
        <v>94.3</v>
      </c>
      <c r="J25" s="17">
        <v>211.7</v>
      </c>
      <c r="K25" s="17">
        <v>216.9</v>
      </c>
      <c r="L25" s="17">
        <v>39.200000000000003</v>
      </c>
      <c r="M25" s="56">
        <v>9.1</v>
      </c>
      <c r="N25" s="63">
        <f t="shared" si="0"/>
        <v>1417.7</v>
      </c>
      <c r="O25" s="58"/>
      <c r="P25" s="42">
        <f t="shared" si="1"/>
        <v>118.14166666666667</v>
      </c>
      <c r="Q25" s="66">
        <v>17</v>
      </c>
      <c r="R25" s="42">
        <f t="shared" si="2"/>
        <v>93.816666666666663</v>
      </c>
      <c r="S25" s="43">
        <v>17</v>
      </c>
      <c r="T25" s="44">
        <f>S25/($T$5+1)</f>
        <v>0.53125</v>
      </c>
      <c r="U25" s="45">
        <f t="shared" si="3"/>
        <v>1.8823529411764706</v>
      </c>
      <c r="V25" s="46"/>
      <c r="AA25" s="25"/>
    </row>
    <row r="26" spans="1:27" customFormat="1" x14ac:dyDescent="0.3">
      <c r="A26" s="55">
        <v>2007</v>
      </c>
      <c r="B26" s="16">
        <v>1.4</v>
      </c>
      <c r="C26" s="17">
        <v>0</v>
      </c>
      <c r="D26" s="17">
        <v>0.9</v>
      </c>
      <c r="E26" s="17">
        <v>31.2</v>
      </c>
      <c r="F26" s="17">
        <v>84.8</v>
      </c>
      <c r="G26" s="17">
        <v>206.7</v>
      </c>
      <c r="H26" s="17">
        <v>219.6</v>
      </c>
      <c r="I26" s="17">
        <v>333</v>
      </c>
      <c r="J26" s="17">
        <v>287</v>
      </c>
      <c r="K26" s="17">
        <v>114.4</v>
      </c>
      <c r="L26" s="17">
        <v>2.1</v>
      </c>
      <c r="M26" s="56">
        <v>1.5</v>
      </c>
      <c r="N26" s="63">
        <f t="shared" si="0"/>
        <v>1282.5999999999999</v>
      </c>
      <c r="O26" s="58"/>
      <c r="P26" s="42">
        <f t="shared" si="1"/>
        <v>106.88333333333333</v>
      </c>
      <c r="Q26" s="66">
        <v>18</v>
      </c>
      <c r="R26" s="42">
        <f t="shared" si="2"/>
        <v>89.958333333333329</v>
      </c>
      <c r="S26" s="43">
        <v>18</v>
      </c>
      <c r="T26" s="44">
        <f>S26/($T$5+1)</f>
        <v>0.5625</v>
      </c>
      <c r="U26" s="45">
        <f t="shared" si="3"/>
        <v>1.7777777777777777</v>
      </c>
      <c r="V26" s="46"/>
      <c r="AA26" s="25"/>
    </row>
    <row r="27" spans="1:27" customFormat="1" x14ac:dyDescent="0.3">
      <c r="A27" s="55">
        <v>2008</v>
      </c>
      <c r="B27" s="16">
        <v>3.3</v>
      </c>
      <c r="C27" s="17">
        <v>11.9</v>
      </c>
      <c r="D27" s="17">
        <v>3.4</v>
      </c>
      <c r="E27" s="17">
        <v>22.4</v>
      </c>
      <c r="F27" s="17">
        <v>169.6</v>
      </c>
      <c r="G27" s="17">
        <v>460.3</v>
      </c>
      <c r="H27" s="17">
        <v>410.6</v>
      </c>
      <c r="I27" s="17">
        <v>187.3</v>
      </c>
      <c r="J27" s="17">
        <v>354.8</v>
      </c>
      <c r="K27" s="17">
        <v>67.400000000000006</v>
      </c>
      <c r="L27" s="17">
        <v>0</v>
      </c>
      <c r="M27" s="56">
        <v>0</v>
      </c>
      <c r="N27" s="63">
        <f t="shared" si="0"/>
        <v>1691</v>
      </c>
      <c r="O27" s="58"/>
      <c r="P27" s="42">
        <f t="shared" si="1"/>
        <v>140.91666666666666</v>
      </c>
      <c r="Q27" s="66">
        <v>19</v>
      </c>
      <c r="R27" s="42">
        <f t="shared" si="2"/>
        <v>88.38333333333334</v>
      </c>
      <c r="S27" s="43">
        <v>19</v>
      </c>
      <c r="T27" s="44">
        <f>S27/($T$5+1)</f>
        <v>0.59375</v>
      </c>
      <c r="U27" s="45">
        <f t="shared" si="3"/>
        <v>1.6842105263157894</v>
      </c>
      <c r="V27" s="46"/>
      <c r="AA27" s="25"/>
    </row>
    <row r="28" spans="1:27" customFormat="1" x14ac:dyDescent="0.3">
      <c r="A28" s="55">
        <v>2009</v>
      </c>
      <c r="B28" s="16">
        <v>0</v>
      </c>
      <c r="C28" s="17">
        <v>4</v>
      </c>
      <c r="D28" s="17">
        <v>0</v>
      </c>
      <c r="E28" s="17">
        <v>17.3</v>
      </c>
      <c r="F28" s="17">
        <v>161</v>
      </c>
      <c r="G28" s="17">
        <v>189.6</v>
      </c>
      <c r="H28" s="17">
        <v>94.4</v>
      </c>
      <c r="I28" s="17">
        <v>141.5</v>
      </c>
      <c r="J28" s="17">
        <v>90.2</v>
      </c>
      <c r="K28" s="17">
        <v>81.2</v>
      </c>
      <c r="L28" s="17">
        <v>130.5</v>
      </c>
      <c r="M28" s="56">
        <v>29.5</v>
      </c>
      <c r="N28" s="63">
        <f t="shared" si="0"/>
        <v>939.2</v>
      </c>
      <c r="O28" s="58"/>
      <c r="P28" s="42">
        <f t="shared" si="1"/>
        <v>78.266666666666666</v>
      </c>
      <c r="Q28" s="66">
        <v>20</v>
      </c>
      <c r="R28" s="42">
        <f t="shared" si="2"/>
        <v>87.433333333333323</v>
      </c>
      <c r="S28" s="43">
        <v>20</v>
      </c>
      <c r="T28" s="44">
        <f>S28/($T$5+1)</f>
        <v>0.625</v>
      </c>
      <c r="U28" s="45">
        <f t="shared" si="3"/>
        <v>1.6</v>
      </c>
      <c r="V28" s="46"/>
      <c r="AA28" s="25"/>
    </row>
    <row r="29" spans="1:27" customFormat="1" x14ac:dyDescent="0.3">
      <c r="A29" s="55">
        <v>2010</v>
      </c>
      <c r="B29" s="16">
        <v>0</v>
      </c>
      <c r="C29" s="17">
        <v>1.3</v>
      </c>
      <c r="D29" s="17">
        <v>0</v>
      </c>
      <c r="E29" s="17">
        <v>108.2</v>
      </c>
      <c r="F29" s="17">
        <v>427.4</v>
      </c>
      <c r="G29" s="17">
        <v>376.9</v>
      </c>
      <c r="H29" s="17">
        <v>317.39999999999998</v>
      </c>
      <c r="I29" s="17">
        <v>470.8</v>
      </c>
      <c r="J29" s="17">
        <v>342.9</v>
      </c>
      <c r="K29" s="17">
        <v>26.8</v>
      </c>
      <c r="L29" s="17">
        <v>6.4</v>
      </c>
      <c r="M29" s="56">
        <v>0</v>
      </c>
      <c r="N29" s="63">
        <f t="shared" si="0"/>
        <v>2078.1</v>
      </c>
      <c r="O29" s="58"/>
      <c r="P29" s="42">
        <f t="shared" si="1"/>
        <v>173.17499999999998</v>
      </c>
      <c r="Q29" s="66">
        <v>21</v>
      </c>
      <c r="R29" s="42">
        <f t="shared" si="2"/>
        <v>86.374999999999986</v>
      </c>
      <c r="S29" s="43">
        <v>21</v>
      </c>
      <c r="T29" s="44">
        <f>S29/($T$5+1)</f>
        <v>0.65625</v>
      </c>
      <c r="U29" s="45">
        <f t="shared" si="3"/>
        <v>1.5238095238095237</v>
      </c>
      <c r="V29" s="46"/>
      <c r="AA29" s="25"/>
    </row>
    <row r="30" spans="1:27" customFormat="1" x14ac:dyDescent="0.3">
      <c r="A30" s="55">
        <v>2011</v>
      </c>
      <c r="B30" s="19">
        <v>0</v>
      </c>
      <c r="C30" s="20">
        <v>7.2</v>
      </c>
      <c r="D30" s="20">
        <v>13.4</v>
      </c>
      <c r="E30" s="20">
        <v>15</v>
      </c>
      <c r="F30" s="20">
        <v>101.5</v>
      </c>
      <c r="G30" s="20">
        <v>222.6</v>
      </c>
      <c r="H30" s="20">
        <v>238.6</v>
      </c>
      <c r="I30" s="20">
        <v>414.2</v>
      </c>
      <c r="J30" s="20">
        <v>246.8</v>
      </c>
      <c r="K30" s="20">
        <v>384.5</v>
      </c>
      <c r="L30" s="20">
        <v>14.2</v>
      </c>
      <c r="M30" s="57">
        <v>1.5</v>
      </c>
      <c r="N30" s="63">
        <f t="shared" si="0"/>
        <v>1659.5</v>
      </c>
      <c r="O30" s="58"/>
      <c r="P30" s="42">
        <f t="shared" si="1"/>
        <v>138.29166666666666</v>
      </c>
      <c r="Q30" s="66">
        <v>22</v>
      </c>
      <c r="R30" s="42">
        <f t="shared" si="2"/>
        <v>85.541666666666671</v>
      </c>
      <c r="S30" s="43">
        <v>22</v>
      </c>
      <c r="T30" s="44">
        <f>S30/($T$5+1)</f>
        <v>0.6875</v>
      </c>
      <c r="U30" s="45">
        <f t="shared" si="3"/>
        <v>1.4545454545454546</v>
      </c>
      <c r="V30" s="46"/>
      <c r="AA30" s="25"/>
    </row>
    <row r="31" spans="1:27" customFormat="1" x14ac:dyDescent="0.3">
      <c r="A31" s="55">
        <v>2012</v>
      </c>
      <c r="B31" s="16">
        <v>3.2</v>
      </c>
      <c r="C31" s="17">
        <v>5.3</v>
      </c>
      <c r="D31" s="17">
        <v>5.0999999999999996</v>
      </c>
      <c r="E31" s="17">
        <v>40.9</v>
      </c>
      <c r="F31" s="17">
        <v>135.80000000000001</v>
      </c>
      <c r="G31" s="17">
        <v>165.5</v>
      </c>
      <c r="H31" s="17">
        <v>121.1</v>
      </c>
      <c r="I31" s="17">
        <v>397.5</v>
      </c>
      <c r="J31" s="17">
        <v>128.9</v>
      </c>
      <c r="K31" s="17">
        <v>71.900000000000006</v>
      </c>
      <c r="L31" s="17">
        <v>3.2</v>
      </c>
      <c r="M31" s="56">
        <v>1.1000000000000001</v>
      </c>
      <c r="N31" s="63">
        <f t="shared" si="0"/>
        <v>1079.5</v>
      </c>
      <c r="O31" s="58"/>
      <c r="P31" s="42">
        <f t="shared" si="1"/>
        <v>89.958333333333329</v>
      </c>
      <c r="Q31" s="66">
        <v>23</v>
      </c>
      <c r="R31" s="42">
        <f t="shared" si="2"/>
        <v>84.541666666666671</v>
      </c>
      <c r="S31" s="43">
        <v>23</v>
      </c>
      <c r="T31" s="44">
        <f>S31/($T$5+1)</f>
        <v>0.71875</v>
      </c>
      <c r="U31" s="45">
        <f t="shared" si="3"/>
        <v>1.3913043478260869</v>
      </c>
      <c r="V31" s="46"/>
      <c r="AA31" s="25"/>
    </row>
    <row r="32" spans="1:27" customFormat="1" x14ac:dyDescent="0.3">
      <c r="A32" s="55">
        <v>2013</v>
      </c>
      <c r="B32" s="16">
        <v>0.2</v>
      </c>
      <c r="C32" s="17">
        <v>2.6</v>
      </c>
      <c r="D32" s="17">
        <v>34.200000000000003</v>
      </c>
      <c r="E32" s="17">
        <v>12.7</v>
      </c>
      <c r="F32" s="17">
        <v>167.1</v>
      </c>
      <c r="G32" s="17">
        <v>166.9</v>
      </c>
      <c r="H32" s="17">
        <v>262.10000000000002</v>
      </c>
      <c r="I32" s="17">
        <v>300.2</v>
      </c>
      <c r="J32" s="17">
        <v>273.7</v>
      </c>
      <c r="K32" s="17">
        <v>224.3</v>
      </c>
      <c r="L32" s="17">
        <v>4.9000000000000004</v>
      </c>
      <c r="M32" s="56">
        <v>2</v>
      </c>
      <c r="N32" s="63">
        <f t="shared" si="0"/>
        <v>1450.9</v>
      </c>
      <c r="O32" s="58"/>
      <c r="P32" s="42">
        <f t="shared" si="1"/>
        <v>120.90833333333335</v>
      </c>
      <c r="Q32" s="66">
        <v>24</v>
      </c>
      <c r="R32" s="42">
        <f t="shared" si="2"/>
        <v>84.366666666666674</v>
      </c>
      <c r="S32" s="43">
        <v>24</v>
      </c>
      <c r="T32" s="44">
        <f>S32/($T$5+1)</f>
        <v>0.75</v>
      </c>
      <c r="U32" s="45">
        <f t="shared" si="3"/>
        <v>1.3333333333333333</v>
      </c>
      <c r="V32" s="46"/>
      <c r="AA32" s="25"/>
    </row>
    <row r="33" spans="1:27" customFormat="1" x14ac:dyDescent="0.3">
      <c r="A33" s="55">
        <v>2014</v>
      </c>
      <c r="B33" s="16">
        <v>0</v>
      </c>
      <c r="C33" s="17">
        <v>2.1</v>
      </c>
      <c r="D33" s="17">
        <v>63.7</v>
      </c>
      <c r="E33" s="17">
        <v>10.6</v>
      </c>
      <c r="F33" s="17">
        <v>178.4</v>
      </c>
      <c r="G33" s="17">
        <v>358.3</v>
      </c>
      <c r="H33" s="17">
        <v>52</v>
      </c>
      <c r="I33" s="17">
        <v>151.5</v>
      </c>
      <c r="J33" s="17">
        <v>300.39999999999998</v>
      </c>
      <c r="K33" s="17">
        <v>239.8</v>
      </c>
      <c r="L33" s="17">
        <v>6.3</v>
      </c>
      <c r="M33" s="56">
        <v>2.2999999999999998</v>
      </c>
      <c r="N33" s="63">
        <f t="shared" si="0"/>
        <v>1365.3999999999999</v>
      </c>
      <c r="O33" s="58"/>
      <c r="P33" s="42">
        <f t="shared" si="1"/>
        <v>113.78333333333332</v>
      </c>
      <c r="Q33" s="66">
        <v>25</v>
      </c>
      <c r="R33" s="42">
        <f t="shared" si="2"/>
        <v>84.341666666666669</v>
      </c>
      <c r="S33" s="43">
        <v>25</v>
      </c>
      <c r="T33" s="44">
        <f>S33/($T$5+1)</f>
        <v>0.78125</v>
      </c>
      <c r="U33" s="45">
        <f t="shared" si="3"/>
        <v>1.28</v>
      </c>
      <c r="V33" s="46"/>
      <c r="AA33" s="25"/>
    </row>
    <row r="34" spans="1:27" customFormat="1" x14ac:dyDescent="0.3">
      <c r="A34" s="55">
        <v>2015</v>
      </c>
      <c r="B34" s="16">
        <v>0.3</v>
      </c>
      <c r="C34" s="17">
        <v>0.4</v>
      </c>
      <c r="D34" s="17">
        <v>28.9</v>
      </c>
      <c r="E34" s="17">
        <v>79.599999999999994</v>
      </c>
      <c r="F34" s="17">
        <v>194.4</v>
      </c>
      <c r="G34" s="17">
        <v>174.3</v>
      </c>
      <c r="H34" s="17">
        <v>157</v>
      </c>
      <c r="I34" s="17">
        <v>104.69999999999999</v>
      </c>
      <c r="J34" s="17">
        <v>333.40000000000015</v>
      </c>
      <c r="K34" s="17">
        <v>156.90000000000003</v>
      </c>
      <c r="L34" s="17">
        <v>69.3</v>
      </c>
      <c r="M34" s="56">
        <v>2</v>
      </c>
      <c r="N34" s="63">
        <f t="shared" si="0"/>
        <v>1301.2000000000003</v>
      </c>
      <c r="O34" s="58"/>
      <c r="P34" s="42">
        <f t="shared" si="1"/>
        <v>108.43333333333335</v>
      </c>
      <c r="Q34" s="66">
        <v>26</v>
      </c>
      <c r="R34" s="42">
        <f t="shared" si="2"/>
        <v>83.291666666666657</v>
      </c>
      <c r="S34" s="43">
        <v>26</v>
      </c>
      <c r="T34" s="44">
        <f>S34/($T$5+1)</f>
        <v>0.8125</v>
      </c>
      <c r="U34" s="45">
        <f t="shared" si="3"/>
        <v>1.2307692307692308</v>
      </c>
      <c r="V34" s="46"/>
      <c r="AA34" s="25"/>
    </row>
    <row r="35" spans="1:27" customFormat="1" x14ac:dyDescent="0.3">
      <c r="A35" s="55">
        <v>2016</v>
      </c>
      <c r="B35" s="16">
        <v>1.4</v>
      </c>
      <c r="C35" s="17">
        <v>0</v>
      </c>
      <c r="D35" s="17">
        <v>10</v>
      </c>
      <c r="E35" s="17">
        <v>23.7</v>
      </c>
      <c r="F35" s="17">
        <v>62.399999999999991</v>
      </c>
      <c r="G35" s="17">
        <v>225.8</v>
      </c>
      <c r="H35" s="17">
        <v>97.699999999999974</v>
      </c>
      <c r="I35" s="17">
        <v>177.2</v>
      </c>
      <c r="J35" s="17">
        <v>352.69999999999993</v>
      </c>
      <c r="K35" s="17">
        <v>41.300000000000004</v>
      </c>
      <c r="L35" s="17">
        <v>4.3</v>
      </c>
      <c r="M35" s="56">
        <v>3</v>
      </c>
      <c r="N35" s="63">
        <f t="shared" si="0"/>
        <v>999.49999999999989</v>
      </c>
      <c r="O35" s="58"/>
      <c r="P35" s="42">
        <f t="shared" si="1"/>
        <v>83.291666666666657</v>
      </c>
      <c r="Q35" s="66">
        <v>27</v>
      </c>
      <c r="R35" s="42">
        <f t="shared" si="2"/>
        <v>83.191666666666677</v>
      </c>
      <c r="S35" s="43">
        <v>27</v>
      </c>
      <c r="T35" s="44">
        <f>S35/($T$5+1)</f>
        <v>0.84375</v>
      </c>
      <c r="U35" s="45">
        <f t="shared" si="3"/>
        <v>1.1851851851851851</v>
      </c>
      <c r="V35" s="46"/>
      <c r="AA35" s="25"/>
    </row>
    <row r="36" spans="1:27" customFormat="1" x14ac:dyDescent="0.3">
      <c r="A36" s="55">
        <v>2017</v>
      </c>
      <c r="B36" s="16">
        <v>3.8</v>
      </c>
      <c r="C36" s="17">
        <v>10.7</v>
      </c>
      <c r="D36" s="17">
        <v>0.4</v>
      </c>
      <c r="E36" s="17">
        <v>9</v>
      </c>
      <c r="F36" s="17">
        <v>311.5</v>
      </c>
      <c r="G36" s="17">
        <v>220.60000000000005</v>
      </c>
      <c r="H36" s="17">
        <v>115</v>
      </c>
      <c r="I36" s="17">
        <v>196.8</v>
      </c>
      <c r="J36" s="17">
        <v>140.5</v>
      </c>
      <c r="K36" s="17">
        <v>117.39999999999999</v>
      </c>
      <c r="L36" s="17">
        <v>0</v>
      </c>
      <c r="M36" s="56">
        <v>0.1</v>
      </c>
      <c r="N36" s="63">
        <f t="shared" si="0"/>
        <v>1125.8</v>
      </c>
      <c r="O36" s="58"/>
      <c r="P36" s="42">
        <f t="shared" si="1"/>
        <v>93.816666666666663</v>
      </c>
      <c r="Q36" s="66">
        <v>28</v>
      </c>
      <c r="R36" s="42">
        <f t="shared" si="2"/>
        <v>82.350000000000009</v>
      </c>
      <c r="S36" s="43">
        <v>28</v>
      </c>
      <c r="T36" s="44">
        <f>S36/($T$5+1)</f>
        <v>0.875</v>
      </c>
      <c r="U36" s="45">
        <f t="shared" si="3"/>
        <v>1.1428571428571428</v>
      </c>
      <c r="V36" s="46"/>
      <c r="AA36" s="25"/>
    </row>
    <row r="37" spans="1:27" customFormat="1" x14ac:dyDescent="0.3">
      <c r="A37" s="55">
        <v>2018</v>
      </c>
      <c r="B37" s="16">
        <v>0.4</v>
      </c>
      <c r="C37" s="17">
        <v>10.5</v>
      </c>
      <c r="D37" s="17">
        <v>3.1</v>
      </c>
      <c r="E37" s="17">
        <v>19.7</v>
      </c>
      <c r="F37" s="17">
        <v>196.29999999999998</v>
      </c>
      <c r="G37" s="17">
        <v>293</v>
      </c>
      <c r="H37" s="17">
        <v>18.7</v>
      </c>
      <c r="I37" s="17">
        <v>117.6</v>
      </c>
      <c r="J37" s="17">
        <v>174.7</v>
      </c>
      <c r="K37" s="17">
        <v>178.00000000000003</v>
      </c>
      <c r="L37" s="17">
        <v>0</v>
      </c>
      <c r="M37" s="56">
        <v>0.1</v>
      </c>
      <c r="N37" s="63">
        <f t="shared" si="0"/>
        <v>1012.1</v>
      </c>
      <c r="O37" s="58"/>
      <c r="P37" s="42">
        <f t="shared" si="1"/>
        <v>84.341666666666669</v>
      </c>
      <c r="Q37" s="66">
        <v>29</v>
      </c>
      <c r="R37" s="42">
        <f t="shared" si="2"/>
        <v>78.391666666666652</v>
      </c>
      <c r="S37" s="43">
        <v>29</v>
      </c>
      <c r="T37" s="44">
        <f>S37/($T$5+1)</f>
        <v>0.90625</v>
      </c>
      <c r="U37" s="45">
        <f t="shared" si="3"/>
        <v>1.103448275862069</v>
      </c>
      <c r="V37" s="46"/>
      <c r="AA37" s="25"/>
    </row>
    <row r="38" spans="1:27" customFormat="1" x14ac:dyDescent="0.3">
      <c r="A38" s="55">
        <v>2019</v>
      </c>
      <c r="B38" s="16">
        <v>3.2</v>
      </c>
      <c r="C38" s="17">
        <v>3.3</v>
      </c>
      <c r="D38" s="17">
        <v>6.3</v>
      </c>
      <c r="E38" s="17">
        <v>25</v>
      </c>
      <c r="F38" s="17">
        <v>58.1</v>
      </c>
      <c r="G38" s="17">
        <v>85.6</v>
      </c>
      <c r="H38" s="17">
        <v>71.899999999999991</v>
      </c>
      <c r="I38" s="17">
        <v>220.8</v>
      </c>
      <c r="J38" s="17">
        <v>236.9</v>
      </c>
      <c r="K38" s="17">
        <v>286.60000000000002</v>
      </c>
      <c r="L38" s="17">
        <v>23.5</v>
      </c>
      <c r="M38" s="56">
        <v>5.3</v>
      </c>
      <c r="N38" s="63">
        <f t="shared" si="0"/>
        <v>1026.5</v>
      </c>
      <c r="O38" s="58"/>
      <c r="P38" s="42">
        <f t="shared" si="1"/>
        <v>85.541666666666671</v>
      </c>
      <c r="Q38" s="66">
        <v>30</v>
      </c>
      <c r="R38" s="42">
        <f t="shared" si="2"/>
        <v>78.266666666666666</v>
      </c>
      <c r="S38" s="43">
        <v>30</v>
      </c>
      <c r="T38" s="44">
        <f>S38/($T$5+1)</f>
        <v>0.9375</v>
      </c>
      <c r="U38" s="45">
        <f t="shared" si="3"/>
        <v>1.0666666666666667</v>
      </c>
      <c r="V38" s="46"/>
      <c r="AA38" s="25"/>
    </row>
    <row r="39" spans="1:27" customFormat="1" ht="15" thickBot="1" x14ac:dyDescent="0.35">
      <c r="A39" s="55">
        <v>2020</v>
      </c>
      <c r="B39" s="16">
        <v>5.3</v>
      </c>
      <c r="C39" s="17">
        <v>0.9</v>
      </c>
      <c r="D39" s="17"/>
      <c r="E39" s="17"/>
      <c r="F39" s="17"/>
      <c r="G39" s="17"/>
      <c r="H39" s="17"/>
      <c r="I39" s="17"/>
      <c r="J39" s="17"/>
      <c r="K39" s="17"/>
      <c r="L39" s="17"/>
      <c r="M39" s="56"/>
      <c r="N39" s="64">
        <f t="shared" si="0"/>
        <v>6.2</v>
      </c>
      <c r="O39" s="58"/>
      <c r="P39" s="42">
        <f>AVERAGE(B39:M39)</f>
        <v>3.1</v>
      </c>
      <c r="Q39" s="66">
        <v>31</v>
      </c>
      <c r="R39" s="42">
        <f t="shared" si="2"/>
        <v>3.1</v>
      </c>
      <c r="S39" s="43">
        <v>31</v>
      </c>
      <c r="T39" s="44">
        <f>S39/($T$5+1)</f>
        <v>0.96875</v>
      </c>
      <c r="U39" s="45">
        <f t="shared" si="3"/>
        <v>1.032258064516129</v>
      </c>
      <c r="V39" s="46"/>
      <c r="AA39" s="25"/>
    </row>
    <row r="40" spans="1:27" customFormat="1" ht="15" thickTop="1" x14ac:dyDescent="0.3">
      <c r="A40" s="38" t="s">
        <v>37</v>
      </c>
      <c r="B40" s="21">
        <f>AVERAGE(B9:B39)</f>
        <v>2.5935483870967744</v>
      </c>
      <c r="C40" s="21">
        <f>AVERAGE(C9:C39)</f>
        <v>4.9741935483870972</v>
      </c>
      <c r="D40" s="21">
        <f>AVERAGE(D9:D39)</f>
        <v>9.4499999999999993</v>
      </c>
      <c r="E40" s="21">
        <f>AVERAGE(E9:E39)</f>
        <v>30.073333333333338</v>
      </c>
      <c r="F40" s="21">
        <f t="shared" ref="F40:M40" si="4">AVERAGE(F9:F39)</f>
        <v>137.94000000000003</v>
      </c>
      <c r="G40" s="21">
        <f t="shared" si="4"/>
        <v>255.62000000000003</v>
      </c>
      <c r="H40" s="21">
        <f t="shared" si="4"/>
        <v>178.41333333333333</v>
      </c>
      <c r="I40" s="21">
        <f t="shared" si="4"/>
        <v>204.1766666666667</v>
      </c>
      <c r="J40" s="21">
        <f t="shared" si="4"/>
        <v>238.23333333333323</v>
      </c>
      <c r="K40" s="21">
        <f t="shared" si="4"/>
        <v>140.39000000000001</v>
      </c>
      <c r="L40" s="21">
        <f t="shared" si="4"/>
        <v>39.530000000000008</v>
      </c>
      <c r="M40" s="21">
        <f t="shared" si="4"/>
        <v>5.3466666666666667</v>
      </c>
      <c r="N40" s="59">
        <f>AVERAGE(N9:N39)</f>
        <v>1206.7677419354836</v>
      </c>
      <c r="O40" s="52"/>
      <c r="P40" s="52"/>
      <c r="Q40" s="52"/>
      <c r="R40" s="46"/>
      <c r="S40" s="46"/>
      <c r="T40" s="46"/>
      <c r="U40" s="46"/>
      <c r="V40" s="46"/>
      <c r="AA40" s="25"/>
    </row>
    <row r="41" spans="1:27" customFormat="1" x14ac:dyDescent="0.3">
      <c r="A41" s="39" t="str">
        <f>B4</f>
        <v>Percentil 65</v>
      </c>
      <c r="B41" s="22">
        <f>IF($A$41=$Z$2,PERCENTILE(B9:B39,$AA$2),IF($A$41=$Z$3,PERCENTILE(B9:B39,$AA$3),IF($A$41=$Z$4,PERCENTILE(B9:B39,$AA$4))))</f>
        <v>2.6</v>
      </c>
      <c r="C41" s="22">
        <f>IF($A$41=$Z$2,PERCENTILE(C9:C39,$AA$2),IF($A$41=$Z$3,PERCENTILE(C9:C39,$AA$3),IF($A$41=$Z$4,PERCENTILE(C9:C39,$AA$4))))</f>
        <v>3.65</v>
      </c>
      <c r="D41" s="22">
        <f>IF($A$41=$Z$2,PERCENTILE(D9:D39,$AA$2),IF($A$41=$Z$3,PERCENTILE(D9:D39,$AA$3),IF($A$41=$Z$4,PERCENTILE(D9:D39,$AA$4))))</f>
        <v>6.6400000000000006</v>
      </c>
      <c r="E41" s="22">
        <f>IF($A$41=$Z$2,PERCENTILE(E9:E39,$AA$2),IF($A$41=$Z$3,PERCENTILE(E9:E39,$AA$3),IF($A$41=$Z$4,PERCENTILE(E9:E39,$AA$4))))</f>
        <v>30.27000000000001</v>
      </c>
      <c r="F41" s="22">
        <f>IF($A$41=$Z$2,PERCENTILE(F9:F39,$AA$2),IF($A$41=$Z$3,PERCENTILE(F9:F39,$AA$3),IF($A$41=$Z$4,PERCENTILE(F9:F39,$AA$4))))</f>
        <v>158.94000000000003</v>
      </c>
      <c r="G41" s="22">
        <f>IF($A$41=$Z$2,PERCENTILE(G9:G39,$AA$2),IF($A$41=$Z$3,PERCENTILE(G9:G39,$AA$3),IF($A$41=$Z$4,PERCENTILE(G9:G39,$AA$4))))</f>
        <v>294.78500000000003</v>
      </c>
      <c r="H41" s="22">
        <f>IF($A$41=$Z$2,PERCENTILE(H9:H39,$AA$2),IF($A$41=$Z$3,PERCENTILE(H9:H39,$AA$3),IF($A$41=$Z$4,PERCENTILE(H9:H39,$AA$4))))</f>
        <v>192.09</v>
      </c>
      <c r="I41" s="22">
        <f>IF($A$41=$Z$2,PERCENTILE(I9:I39,$AA$2),IF($A$41=$Z$3,PERCENTILE(I9:I39,$AA$3),IF($A$41=$Z$4,PERCENTILE(I9:I39,$AA$4))))</f>
        <v>223.06</v>
      </c>
      <c r="J41" s="22">
        <f>IF($A$41=$Z$2,PERCENTILE(J9:J39,$AA$2),IF($A$41=$Z$3,PERCENTILE(J9:J39,$AA$3),IF($A$41=$Z$4,PERCENTILE(J9:J39,$AA$4))))</f>
        <v>269.66500000000002</v>
      </c>
      <c r="K41" s="22">
        <f>IF($A$41=$Z$2,PERCENTILE(K9:K39,$AA$2),IF($A$41=$Z$3,PERCENTILE(K9:K39,$AA$3),IF($A$41=$Z$4,PERCENTILE(K9:K39,$AA$4))))</f>
        <v>154.00500000000005</v>
      </c>
      <c r="L41" s="22">
        <f>IF($A$41=$Z$2,PERCENTILE(L9:L39,$AA$2),IF($A$41=$Z$3,PERCENTILE(L9:L39,$AA$3),IF($A$41=$Z$4,PERCENTILE(L9:L39,$AA$4))))</f>
        <v>23.425000000000001</v>
      </c>
      <c r="M41" s="22">
        <f>IF($A$41=$Z$2,PERCENTILE(M9:M39,$AA$2),IF($A$41=$Z$3,PERCENTILE(M9:M39,$AA$3),IF($A$41=$Z$4,PERCENTILE(M9:M39,$AA$4))))</f>
        <v>3</v>
      </c>
      <c r="N41" s="22">
        <f>AVERAGE(B41:M41)</f>
        <v>113.51083333333334</v>
      </c>
      <c r="O41" s="53"/>
      <c r="P41" s="53"/>
      <c r="Q41" s="53"/>
      <c r="R41" s="91"/>
      <c r="S41" s="46"/>
      <c r="T41" s="46"/>
      <c r="U41" s="46"/>
      <c r="V41" s="46"/>
      <c r="AA41" s="25"/>
    </row>
    <row r="42" spans="1:27" customFormat="1" x14ac:dyDescent="0.3">
      <c r="A42" s="40" t="s">
        <v>38</v>
      </c>
      <c r="B42" s="23">
        <f>MAX(B9:B39)</f>
        <v>14.4</v>
      </c>
      <c r="C42" s="23">
        <f>MAX(C9:C39)</f>
        <v>52.2</v>
      </c>
      <c r="D42" s="23">
        <f>MAX(D9:D39)</f>
        <v>63.7</v>
      </c>
      <c r="E42" s="23">
        <f>MAX(E9:E39)</f>
        <v>108.2</v>
      </c>
      <c r="F42" s="23">
        <f t="shared" ref="F42:M42" si="5">MAX(F9:F39)</f>
        <v>427.4</v>
      </c>
      <c r="G42" s="23">
        <f t="shared" si="5"/>
        <v>460.3</v>
      </c>
      <c r="H42" s="23">
        <f t="shared" si="5"/>
        <v>415.1</v>
      </c>
      <c r="I42" s="23">
        <f t="shared" si="5"/>
        <v>470.8</v>
      </c>
      <c r="J42" s="23">
        <f t="shared" si="5"/>
        <v>396.3</v>
      </c>
      <c r="K42" s="23">
        <f t="shared" si="5"/>
        <v>384.5</v>
      </c>
      <c r="L42" s="23">
        <f t="shared" si="5"/>
        <v>355.5</v>
      </c>
      <c r="M42" s="23">
        <f t="shared" si="5"/>
        <v>51.8</v>
      </c>
      <c r="N42" s="23">
        <f>MAX(N9:N39)</f>
        <v>2078.1</v>
      </c>
      <c r="O42" s="52"/>
      <c r="P42" s="52"/>
      <c r="Q42" s="52"/>
      <c r="R42" s="46"/>
      <c r="S42" s="46"/>
      <c r="T42" s="46"/>
      <c r="U42" s="46"/>
      <c r="V42" s="46"/>
      <c r="AA42" s="25"/>
    </row>
    <row r="43" spans="1:27" customFormat="1" x14ac:dyDescent="0.3">
      <c r="A43" s="41" t="s">
        <v>39</v>
      </c>
      <c r="B43" s="24">
        <f>MIN(B9:B39)</f>
        <v>0</v>
      </c>
      <c r="C43" s="24">
        <f>MIN(C9:C39)</f>
        <v>0</v>
      </c>
      <c r="D43" s="24">
        <f>MIN(D9:D39)</f>
        <v>0</v>
      </c>
      <c r="E43" s="24">
        <f>MIN(E9:E39)</f>
        <v>0</v>
      </c>
      <c r="F43" s="24">
        <f t="shared" ref="F43:M43" si="6">MIN(F9:F39)</f>
        <v>21.9</v>
      </c>
      <c r="G43" s="24">
        <f t="shared" si="6"/>
        <v>85.6</v>
      </c>
      <c r="H43" s="24">
        <f t="shared" si="6"/>
        <v>18.7</v>
      </c>
      <c r="I43" s="24">
        <f t="shared" si="6"/>
        <v>64.099999999999994</v>
      </c>
      <c r="J43" s="24">
        <f t="shared" si="6"/>
        <v>90.2</v>
      </c>
      <c r="K43" s="24">
        <f t="shared" si="6"/>
        <v>26.8</v>
      </c>
      <c r="L43" s="24">
        <f t="shared" si="6"/>
        <v>0</v>
      </c>
      <c r="M43" s="24">
        <f t="shared" si="6"/>
        <v>0</v>
      </c>
      <c r="N43" s="24">
        <f>MIN(N9:N39)</f>
        <v>6.2</v>
      </c>
      <c r="O43" s="52"/>
      <c r="P43" s="52"/>
      <c r="Q43" s="52"/>
      <c r="R43" s="46"/>
      <c r="S43" s="46"/>
      <c r="T43" s="46"/>
      <c r="U43" s="46"/>
      <c r="V43" s="46"/>
      <c r="AA43" s="25"/>
    </row>
    <row r="44" spans="1:27" x14ac:dyDescent="0.3"/>
    <row r="45" spans="1:27" x14ac:dyDescent="0.3">
      <c r="B45" s="47"/>
      <c r="C45" s="47"/>
      <c r="D45" s="47"/>
      <c r="E45" s="47"/>
      <c r="F45" s="47"/>
      <c r="G45" s="47"/>
      <c r="H45" s="47"/>
      <c r="I45" s="47"/>
      <c r="J45" s="47"/>
      <c r="K45" s="47"/>
      <c r="L45" s="47"/>
      <c r="M45" s="47"/>
      <c r="N45" s="47"/>
      <c r="O45" s="47"/>
      <c r="P45" s="47"/>
      <c r="Q45" s="47"/>
    </row>
    <row r="46" spans="1:27" x14ac:dyDescent="0.3"/>
    <row r="47" spans="1:27" x14ac:dyDescent="0.3"/>
    <row r="48" spans="1:27"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sheetData>
  <sheetProtection algorithmName="SHA-512" hashValue="ZCQcK0weDHFXweKc9tw4dQwVuVHTI/TzLMAvp6zFCpa38HZU+G9/X6SXe3EKI49ghjm7DgtB3GOzL4KNmvymFA==" saltValue="RvhTAtTqPR8Xu6aby6sTOQ==" spinCount="100000" sheet="1" objects="1" scenarios="1"/>
  <mergeCells count="5">
    <mergeCell ref="R5:S5"/>
    <mergeCell ref="A6:N6"/>
    <mergeCell ref="A7:A8"/>
    <mergeCell ref="O7:O39"/>
    <mergeCell ref="B4:E4"/>
  </mergeCells>
  <dataValidations disablePrompts="1" count="1">
    <dataValidation type="list" allowBlank="1" showInputMessage="1" showErrorMessage="1" sqref="B4:E4" xr:uid="{C3EF03E3-9CC5-4EBB-8BF3-5516067159D4}">
      <formula1>$Z$1:$Z$4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C2A9-2EAA-4645-90C8-C9637239126B}">
  <dimension ref="A1:W71"/>
  <sheetViews>
    <sheetView tabSelected="1" zoomScale="96" zoomScaleNormal="100" workbookViewId="0">
      <selection activeCell="D24" sqref="D24:E24"/>
    </sheetView>
  </sheetViews>
  <sheetFormatPr baseColWidth="10" defaultColWidth="0" defaultRowHeight="14.4" zeroHeight="1" x14ac:dyDescent="0.3"/>
  <cols>
    <col min="1" max="1" width="17.44140625" style="107" customWidth="1"/>
    <col min="2" max="2" width="6.88671875" style="200" customWidth="1"/>
    <col min="3" max="3" width="23.77734375" style="200" customWidth="1"/>
    <col min="4" max="4" width="25.6640625" style="200" customWidth="1"/>
    <col min="5" max="5" width="13" style="200" customWidth="1"/>
    <col min="6" max="8" width="11.5546875" style="200" customWidth="1"/>
    <col min="9" max="9" width="13.6640625" style="200" customWidth="1"/>
    <col min="10" max="10" width="12.77734375" style="200" customWidth="1"/>
    <col min="11" max="11" width="15.33203125" style="200" customWidth="1"/>
    <col min="12" max="12" width="14.5546875" style="200" customWidth="1"/>
    <col min="13" max="13" width="17.33203125" style="200" customWidth="1"/>
    <col min="14" max="14" width="17.6640625" style="200" customWidth="1"/>
    <col min="15" max="16" width="11.5546875" style="200" customWidth="1"/>
    <col min="17" max="17" width="23.88671875" style="200" hidden="1" customWidth="1"/>
    <col min="18" max="18" width="21.6640625" style="201" customWidth="1"/>
    <col min="19" max="19" width="18.33203125" style="201" customWidth="1"/>
    <col min="20" max="20" width="0" style="107" hidden="1" customWidth="1"/>
    <col min="21" max="21" width="11.5546875" style="107" customWidth="1"/>
    <col min="22" max="23" width="0" style="107" hidden="1"/>
    <col min="24" max="16384" width="11.5546875" style="107" hidden="1"/>
  </cols>
  <sheetData>
    <row r="1" spans="1:21" ht="21" x14ac:dyDescent="0.3">
      <c r="A1" s="100"/>
      <c r="B1" s="101"/>
      <c r="C1" s="102" t="s">
        <v>45</v>
      </c>
      <c r="D1" s="103"/>
      <c r="E1" s="103"/>
      <c r="F1" s="208"/>
      <c r="G1" s="103"/>
      <c r="H1" s="103"/>
      <c r="I1" s="103"/>
      <c r="J1" s="103"/>
      <c r="K1" s="103"/>
      <c r="L1" s="104"/>
      <c r="M1" s="101"/>
      <c r="N1" s="101"/>
      <c r="O1" s="101"/>
      <c r="P1" s="101"/>
      <c r="Q1" s="104"/>
      <c r="R1" s="105"/>
      <c r="S1" s="105"/>
      <c r="T1" s="106"/>
      <c r="U1" s="113"/>
    </row>
    <row r="2" spans="1:21" ht="21" x14ac:dyDescent="0.3">
      <c r="A2" s="100"/>
      <c r="B2" s="101"/>
      <c r="C2" s="102" t="s">
        <v>46</v>
      </c>
      <c r="D2" s="103"/>
      <c r="E2" s="103"/>
      <c r="F2" s="103"/>
      <c r="G2" s="103"/>
      <c r="H2" s="103"/>
      <c r="I2" s="103"/>
      <c r="J2" s="103"/>
      <c r="K2" s="103"/>
      <c r="L2" s="104"/>
      <c r="M2" s="101"/>
      <c r="N2" s="108"/>
      <c r="O2" s="109" t="s">
        <v>50</v>
      </c>
      <c r="P2" s="109"/>
      <c r="Q2" s="110"/>
      <c r="R2" s="111"/>
      <c r="S2" s="111"/>
      <c r="T2" s="106"/>
      <c r="U2" s="113"/>
    </row>
    <row r="3" spans="1:21" x14ac:dyDescent="0.3">
      <c r="A3" s="100"/>
      <c r="B3" s="101"/>
      <c r="C3" s="101"/>
      <c r="D3" s="101"/>
      <c r="E3" s="101"/>
      <c r="F3" s="101"/>
      <c r="G3" s="101"/>
      <c r="H3" s="101"/>
      <c r="I3" s="101"/>
      <c r="J3" s="101"/>
      <c r="K3" s="101"/>
      <c r="L3" s="104"/>
      <c r="M3" s="101"/>
      <c r="N3" s="101"/>
      <c r="O3" s="101"/>
      <c r="P3" s="101"/>
      <c r="Q3" s="104"/>
      <c r="R3" s="105"/>
      <c r="S3" s="105"/>
      <c r="T3" s="106"/>
      <c r="U3" s="113"/>
    </row>
    <row r="4" spans="1:21" x14ac:dyDescent="0.3">
      <c r="A4" s="100"/>
      <c r="B4" s="112" t="s">
        <v>47</v>
      </c>
      <c r="C4" s="112"/>
      <c r="D4" s="202" t="s">
        <v>51</v>
      </c>
      <c r="E4" s="203"/>
      <c r="F4" s="203"/>
      <c r="G4" s="203"/>
      <c r="H4" s="203"/>
      <c r="I4" s="203"/>
      <c r="J4" s="204"/>
      <c r="K4" s="101"/>
      <c r="L4" s="104"/>
      <c r="M4" s="101"/>
      <c r="N4" s="101"/>
      <c r="O4" s="101"/>
      <c r="P4" s="101"/>
      <c r="Q4" s="104"/>
      <c r="R4" s="105"/>
      <c r="S4" s="105"/>
      <c r="T4" s="106"/>
      <c r="U4" s="113"/>
    </row>
    <row r="5" spans="1:21" x14ac:dyDescent="0.3">
      <c r="A5" s="100"/>
      <c r="B5" s="112" t="s">
        <v>48</v>
      </c>
      <c r="C5" s="112"/>
      <c r="D5" s="202" t="s">
        <v>48</v>
      </c>
      <c r="E5" s="203"/>
      <c r="F5" s="203"/>
      <c r="G5" s="203"/>
      <c r="H5" s="203"/>
      <c r="I5" s="203"/>
      <c r="J5" s="204"/>
      <c r="K5" s="101"/>
      <c r="L5" s="104"/>
      <c r="M5" s="101"/>
      <c r="N5" s="101"/>
      <c r="O5" s="101"/>
      <c r="P5" s="101"/>
      <c r="Q5" s="104"/>
      <c r="R5" s="105"/>
      <c r="S5" s="105"/>
      <c r="T5" s="106"/>
      <c r="U5" s="113"/>
    </row>
    <row r="6" spans="1:21" x14ac:dyDescent="0.3">
      <c r="A6" s="100"/>
      <c r="B6" s="112" t="s">
        <v>49</v>
      </c>
      <c r="C6" s="112"/>
      <c r="D6" s="202" t="s">
        <v>52</v>
      </c>
      <c r="E6" s="203"/>
      <c r="F6" s="203"/>
      <c r="G6" s="203"/>
      <c r="H6" s="203"/>
      <c r="I6" s="203"/>
      <c r="J6" s="204"/>
      <c r="K6" s="101"/>
      <c r="L6" s="104"/>
      <c r="M6" s="101"/>
      <c r="N6" s="101"/>
      <c r="O6" s="101"/>
      <c r="P6" s="101"/>
      <c r="Q6" s="104"/>
      <c r="R6" s="105"/>
      <c r="S6" s="105"/>
      <c r="T6" s="106"/>
      <c r="U6" s="113"/>
    </row>
    <row r="7" spans="1:21" s="113" customFormat="1" ht="15" thickBot="1" x14ac:dyDescent="0.35">
      <c r="B7" s="108"/>
      <c r="C7" s="108"/>
      <c r="D7" s="108"/>
      <c r="E7" s="108"/>
      <c r="F7" s="108"/>
      <c r="G7" s="108"/>
      <c r="H7" s="108"/>
      <c r="I7" s="108"/>
      <c r="J7" s="108"/>
      <c r="K7" s="108"/>
      <c r="L7" s="108"/>
      <c r="M7" s="108"/>
      <c r="N7" s="108"/>
      <c r="O7" s="108"/>
      <c r="P7" s="108"/>
      <c r="Q7" s="108"/>
      <c r="R7" s="111"/>
      <c r="S7" s="111"/>
    </row>
    <row r="8" spans="1:21" s="113" customFormat="1" x14ac:dyDescent="0.3">
      <c r="B8" s="114"/>
      <c r="C8" s="115" t="s">
        <v>53</v>
      </c>
      <c r="D8" s="115"/>
      <c r="E8" s="115"/>
      <c r="F8" s="115"/>
      <c r="G8" s="115"/>
      <c r="H8" s="115"/>
      <c r="I8" s="115"/>
      <c r="J8" s="115"/>
      <c r="K8" s="115"/>
      <c r="L8" s="116"/>
      <c r="M8" s="115"/>
      <c r="N8" s="115"/>
      <c r="O8" s="115"/>
      <c r="P8" s="117"/>
      <c r="Q8" s="108"/>
      <c r="R8" s="111"/>
      <c r="S8" s="111"/>
    </row>
    <row r="9" spans="1:21" s="113" customFormat="1" x14ac:dyDescent="0.3">
      <c r="B9" s="118"/>
      <c r="C9" s="77" t="s">
        <v>54</v>
      </c>
      <c r="D9" s="78"/>
      <c r="E9" s="79" t="s">
        <v>55</v>
      </c>
      <c r="F9" s="79"/>
      <c r="G9" s="79"/>
      <c r="H9" s="80"/>
      <c r="I9" s="80"/>
      <c r="J9" s="81"/>
      <c r="K9" s="108"/>
      <c r="L9" s="110"/>
      <c r="M9" s="108"/>
      <c r="N9" s="108"/>
      <c r="O9" s="108"/>
      <c r="P9" s="119"/>
      <c r="Q9" s="108"/>
      <c r="R9" s="111"/>
      <c r="S9" s="111"/>
    </row>
    <row r="10" spans="1:21" s="113" customFormat="1" x14ac:dyDescent="0.3">
      <c r="B10" s="118"/>
      <c r="C10" s="82"/>
      <c r="D10" s="83"/>
      <c r="E10" s="84">
        <v>0.36</v>
      </c>
      <c r="F10" s="84"/>
      <c r="G10" s="84"/>
      <c r="H10" s="85"/>
      <c r="I10" s="85"/>
      <c r="J10" s="86"/>
      <c r="K10" s="108"/>
      <c r="L10" s="110"/>
      <c r="M10" s="108"/>
      <c r="N10" s="108"/>
      <c r="O10" s="108"/>
      <c r="P10" s="119"/>
      <c r="Q10" s="108"/>
      <c r="R10" s="111"/>
      <c r="S10" s="111"/>
    </row>
    <row r="11" spans="1:21" s="113" customFormat="1" x14ac:dyDescent="0.3">
      <c r="B11" s="118"/>
      <c r="C11" s="108"/>
      <c r="D11" s="108"/>
      <c r="E11" s="108"/>
      <c r="F11" s="108"/>
      <c r="G11" s="108"/>
      <c r="H11" s="108"/>
      <c r="I11" s="108"/>
      <c r="J11" s="108"/>
      <c r="K11" s="108"/>
      <c r="L11" s="110"/>
      <c r="M11" s="108"/>
      <c r="N11" s="108"/>
      <c r="O11" s="108"/>
      <c r="P11" s="119"/>
      <c r="Q11" s="108"/>
      <c r="R11" s="111"/>
      <c r="S11" s="111"/>
    </row>
    <row r="12" spans="1:21" s="113" customFormat="1" x14ac:dyDescent="0.3">
      <c r="B12" s="118"/>
      <c r="C12" s="120" t="s">
        <v>56</v>
      </c>
      <c r="D12" s="121"/>
      <c r="E12" s="121"/>
      <c r="F12" s="121"/>
      <c r="G12" s="121"/>
      <c r="H12" s="121"/>
      <c r="I12" s="121"/>
      <c r="J12" s="122"/>
      <c r="K12" s="108"/>
      <c r="L12" s="110"/>
      <c r="M12" s="108"/>
      <c r="N12" s="108"/>
      <c r="O12" s="108"/>
      <c r="P12" s="119"/>
      <c r="Q12" s="108"/>
      <c r="R12" s="111"/>
      <c r="S12" s="111"/>
    </row>
    <row r="13" spans="1:21" s="113" customFormat="1" x14ac:dyDescent="0.3">
      <c r="B13" s="118"/>
      <c r="C13" s="123"/>
      <c r="D13" s="108"/>
      <c r="E13" s="108"/>
      <c r="F13" s="108"/>
      <c r="G13" s="108"/>
      <c r="H13" s="108"/>
      <c r="I13" s="108"/>
      <c r="J13" s="124"/>
      <c r="K13" s="108"/>
      <c r="L13" s="110"/>
      <c r="M13" s="108"/>
      <c r="N13" s="108"/>
      <c r="O13" s="108"/>
      <c r="P13" s="119"/>
      <c r="Q13" s="108"/>
      <c r="R13" s="111"/>
      <c r="S13" s="111"/>
    </row>
    <row r="14" spans="1:21" s="113" customFormat="1" x14ac:dyDescent="0.3">
      <c r="B14" s="118"/>
      <c r="C14" s="125" t="s">
        <v>57</v>
      </c>
      <c r="D14" s="108" t="s">
        <v>58</v>
      </c>
      <c r="E14" s="108"/>
      <c r="F14" s="108"/>
      <c r="G14" s="108"/>
      <c r="H14" s="108"/>
      <c r="I14" s="108"/>
      <c r="J14" s="124"/>
      <c r="K14" s="108"/>
      <c r="L14" s="110"/>
      <c r="M14" s="108"/>
      <c r="N14" s="108"/>
      <c r="O14" s="108"/>
      <c r="P14" s="119"/>
      <c r="Q14" s="108"/>
      <c r="R14" s="111"/>
      <c r="S14" s="111"/>
    </row>
    <row r="15" spans="1:21" s="113" customFormat="1" x14ac:dyDescent="0.3">
      <c r="B15" s="118"/>
      <c r="C15" s="125" t="s">
        <v>59</v>
      </c>
      <c r="D15" s="108" t="s">
        <v>60</v>
      </c>
      <c r="E15" s="108"/>
      <c r="F15" s="108"/>
      <c r="G15" s="108"/>
      <c r="H15" s="108"/>
      <c r="I15" s="108"/>
      <c r="J15" s="124"/>
      <c r="K15" s="108"/>
      <c r="L15" s="110"/>
      <c r="M15" s="108"/>
      <c r="N15" s="108"/>
      <c r="O15" s="108"/>
      <c r="P15" s="119"/>
      <c r="Q15" s="108"/>
      <c r="R15" s="111"/>
      <c r="S15" s="111"/>
    </row>
    <row r="16" spans="1:21" s="113" customFormat="1" ht="16.8" customHeight="1" x14ac:dyDescent="0.3">
      <c r="B16" s="118"/>
      <c r="C16" s="125" t="s">
        <v>61</v>
      </c>
      <c r="D16" s="126" t="s">
        <v>62</v>
      </c>
      <c r="E16" s="108"/>
      <c r="F16" s="92">
        <f>'Datos Pluviales'!R9</f>
        <v>173.17499999999998</v>
      </c>
      <c r="G16" s="127" t="s">
        <v>63</v>
      </c>
      <c r="H16" s="108"/>
      <c r="I16" s="108"/>
      <c r="J16" s="124"/>
      <c r="K16" s="108"/>
      <c r="L16" s="110"/>
      <c r="M16" s="108"/>
      <c r="N16" s="108"/>
      <c r="O16" s="108"/>
      <c r="P16" s="119"/>
      <c r="Q16" s="108"/>
      <c r="R16" s="111"/>
      <c r="S16" s="111"/>
    </row>
    <row r="17" spans="2:19" s="113" customFormat="1" x14ac:dyDescent="0.3">
      <c r="B17" s="118"/>
      <c r="C17" s="125"/>
      <c r="D17" s="128" t="s">
        <v>76</v>
      </c>
      <c r="E17" s="128"/>
      <c r="F17" s="127"/>
      <c r="G17" s="108"/>
      <c r="H17" s="108"/>
      <c r="I17" s="108"/>
      <c r="J17" s="124"/>
      <c r="K17" s="108"/>
      <c r="L17" s="110"/>
      <c r="M17" s="108"/>
      <c r="N17" s="108"/>
      <c r="O17" s="108"/>
      <c r="P17" s="119"/>
      <c r="Q17" s="108"/>
      <c r="R17" s="111"/>
      <c r="S17" s="111"/>
    </row>
    <row r="18" spans="2:19" s="113" customFormat="1" x14ac:dyDescent="0.3">
      <c r="B18" s="118"/>
      <c r="C18" s="125" t="s">
        <v>64</v>
      </c>
      <c r="D18" s="108" t="s">
        <v>65</v>
      </c>
      <c r="E18" s="108"/>
      <c r="F18" s="108"/>
      <c r="G18" s="108"/>
      <c r="H18" s="108"/>
      <c r="I18" s="108"/>
      <c r="J18" s="124"/>
      <c r="K18" s="108"/>
      <c r="L18" s="110"/>
      <c r="M18" s="108"/>
      <c r="N18" s="108"/>
      <c r="O18" s="108"/>
      <c r="P18" s="119"/>
      <c r="Q18" s="108"/>
      <c r="R18" s="111"/>
      <c r="S18" s="111"/>
    </row>
    <row r="19" spans="2:19" s="113" customFormat="1" x14ac:dyDescent="0.3">
      <c r="B19" s="118"/>
      <c r="C19" s="125" t="s">
        <v>137</v>
      </c>
      <c r="D19" s="108" t="s">
        <v>138</v>
      </c>
      <c r="E19" s="108"/>
      <c r="F19" s="205">
        <v>15</v>
      </c>
      <c r="G19" s="127" t="s">
        <v>139</v>
      </c>
      <c r="H19" s="108"/>
      <c r="I19" s="108"/>
      <c r="J19" s="124"/>
      <c r="K19" s="108"/>
      <c r="L19" s="110"/>
      <c r="M19" s="108"/>
      <c r="N19" s="108"/>
      <c r="O19" s="108"/>
      <c r="P19" s="119"/>
      <c r="Q19" s="108"/>
      <c r="R19" s="111"/>
      <c r="S19" s="111"/>
    </row>
    <row r="20" spans="2:19" s="113" customFormat="1" x14ac:dyDescent="0.3">
      <c r="B20" s="118"/>
      <c r="C20" s="129"/>
      <c r="D20" s="130"/>
      <c r="E20" s="130"/>
      <c r="F20" s="130"/>
      <c r="G20" s="130"/>
      <c r="H20" s="130"/>
      <c r="I20" s="130"/>
      <c r="J20" s="131"/>
      <c r="K20" s="108"/>
      <c r="L20" s="110"/>
      <c r="M20" s="108"/>
      <c r="N20" s="108"/>
      <c r="O20" s="108"/>
      <c r="P20" s="119"/>
      <c r="Q20" s="108"/>
      <c r="R20" s="111"/>
      <c r="S20" s="111"/>
    </row>
    <row r="21" spans="2:19" s="113" customFormat="1" x14ac:dyDescent="0.3">
      <c r="B21" s="118"/>
      <c r="C21" s="108"/>
      <c r="D21" s="108"/>
      <c r="E21" s="108"/>
      <c r="F21" s="108"/>
      <c r="G21" s="108"/>
      <c r="H21" s="108"/>
      <c r="I21" s="108"/>
      <c r="J21" s="108"/>
      <c r="K21" s="108"/>
      <c r="L21" s="110"/>
      <c r="M21" s="108"/>
      <c r="N21" s="108"/>
      <c r="O21" s="108"/>
      <c r="P21" s="119"/>
      <c r="Q21" s="108"/>
      <c r="R21" s="111"/>
      <c r="S21" s="111"/>
    </row>
    <row r="22" spans="2:19" s="113" customFormat="1" x14ac:dyDescent="0.3">
      <c r="B22" s="118"/>
      <c r="C22" s="132" t="s">
        <v>66</v>
      </c>
      <c r="D22" s="133"/>
      <c r="E22" s="133"/>
      <c r="F22" s="133"/>
      <c r="G22" s="133"/>
      <c r="H22" s="133"/>
      <c r="I22" s="133"/>
      <c r="J22" s="133"/>
      <c r="K22" s="108"/>
      <c r="L22" s="110"/>
      <c r="M22" s="108"/>
      <c r="N22" s="108"/>
      <c r="O22" s="108"/>
      <c r="P22" s="119"/>
      <c r="Q22" s="108"/>
      <c r="R22" s="111"/>
      <c r="S22" s="111"/>
    </row>
    <row r="23" spans="2:19" s="113" customFormat="1" ht="37.200000000000003" customHeight="1" x14ac:dyDescent="0.3">
      <c r="B23" s="118"/>
      <c r="C23" s="134" t="s">
        <v>67</v>
      </c>
      <c r="D23" s="134"/>
      <c r="E23" s="134"/>
      <c r="F23" s="134"/>
      <c r="G23" s="134"/>
      <c r="H23" s="134"/>
      <c r="I23" s="134"/>
      <c r="J23" s="134"/>
      <c r="K23" s="135"/>
      <c r="L23" s="135"/>
      <c r="M23" s="135"/>
      <c r="N23" s="135"/>
      <c r="O23" s="135"/>
      <c r="P23" s="119"/>
      <c r="Q23" s="108"/>
      <c r="R23" s="111"/>
      <c r="S23" s="111"/>
    </row>
    <row r="24" spans="2:19" s="113" customFormat="1" x14ac:dyDescent="0.3">
      <c r="B24" s="118"/>
      <c r="C24" s="136" t="s">
        <v>68</v>
      </c>
      <c r="D24" s="206"/>
      <c r="E24" s="206"/>
      <c r="F24" s="127"/>
      <c r="G24" s="127"/>
      <c r="H24" s="127"/>
      <c r="I24" s="127"/>
      <c r="J24" s="127"/>
      <c r="K24" s="108"/>
      <c r="L24" s="110"/>
      <c r="M24" s="108"/>
      <c r="N24" s="108"/>
      <c r="O24" s="108"/>
      <c r="P24" s="119"/>
      <c r="Q24" s="108"/>
      <c r="R24" s="111"/>
      <c r="S24" s="111"/>
    </row>
    <row r="25" spans="2:19" s="113" customFormat="1" x14ac:dyDescent="0.3">
      <c r="B25" s="118"/>
      <c r="C25" s="136" t="s">
        <v>69</v>
      </c>
      <c r="D25" s="137" t="e">
        <f>VLOOKUP(D24,'[2]Coeficientes de Escorrentía'!$B$11:$C$23,2,FALSE)</f>
        <v>#N/A</v>
      </c>
      <c r="E25" s="137"/>
      <c r="F25" s="127"/>
      <c r="G25" s="127"/>
      <c r="H25" s="127"/>
      <c r="I25" s="127"/>
      <c r="J25" s="127"/>
      <c r="K25" s="108"/>
      <c r="L25" s="110"/>
      <c r="M25" s="108"/>
      <c r="N25" s="108"/>
      <c r="O25" s="108"/>
      <c r="P25" s="119"/>
      <c r="Q25" s="108"/>
      <c r="R25" s="111"/>
      <c r="S25" s="111"/>
    </row>
    <row r="26" spans="2:19" s="113" customFormat="1" x14ac:dyDescent="0.3">
      <c r="B26" s="118"/>
      <c r="C26" s="108"/>
      <c r="D26" s="108"/>
      <c r="E26" s="108"/>
      <c r="F26" s="108"/>
      <c r="G26" s="108"/>
      <c r="H26" s="108"/>
      <c r="I26" s="108"/>
      <c r="J26" s="108"/>
      <c r="K26" s="108"/>
      <c r="L26" s="110"/>
      <c r="M26" s="108"/>
      <c r="N26" s="108"/>
      <c r="O26" s="108"/>
      <c r="P26" s="119"/>
      <c r="Q26" s="108"/>
      <c r="R26" s="111"/>
      <c r="S26" s="111"/>
    </row>
    <row r="27" spans="2:19" s="113" customFormat="1" x14ac:dyDescent="0.3">
      <c r="B27" s="118"/>
      <c r="C27" s="138" t="s">
        <v>70</v>
      </c>
      <c r="D27" s="207"/>
      <c r="E27" s="139" t="s">
        <v>124</v>
      </c>
      <c r="F27" s="108"/>
      <c r="G27" s="108"/>
      <c r="H27" s="108"/>
      <c r="I27" s="108"/>
      <c r="J27" s="108"/>
      <c r="K27" s="108"/>
      <c r="L27" s="110"/>
      <c r="M27" s="108"/>
      <c r="N27" s="108"/>
      <c r="O27" s="108"/>
      <c r="P27" s="119"/>
      <c r="Q27" s="108"/>
      <c r="R27" s="111"/>
      <c r="S27" s="111"/>
    </row>
    <row r="28" spans="2:19" s="113" customFormat="1" x14ac:dyDescent="0.3">
      <c r="B28" s="118"/>
      <c r="C28" s="138" t="s">
        <v>71</v>
      </c>
      <c r="D28" s="87">
        <f>D27*0.0001</f>
        <v>0</v>
      </c>
      <c r="E28" s="139" t="s">
        <v>72</v>
      </c>
      <c r="F28" s="108"/>
      <c r="G28" s="108"/>
      <c r="H28" s="108"/>
      <c r="I28" s="108"/>
      <c r="J28" s="108"/>
      <c r="K28" s="108"/>
      <c r="L28" s="110"/>
      <c r="M28" s="108"/>
      <c r="N28" s="108"/>
      <c r="O28" s="108"/>
      <c r="P28" s="119"/>
      <c r="Q28" s="108"/>
      <c r="R28" s="111"/>
      <c r="S28" s="111"/>
    </row>
    <row r="29" spans="2:19" s="113" customFormat="1" x14ac:dyDescent="0.3">
      <c r="B29" s="118"/>
      <c r="C29" s="140" t="s">
        <v>73</v>
      </c>
      <c r="D29" s="88" t="e">
        <f>(D25*F16*D28)/0.36</f>
        <v>#N/A</v>
      </c>
      <c r="E29" s="139" t="s">
        <v>74</v>
      </c>
      <c r="F29" s="108"/>
      <c r="G29" s="108"/>
      <c r="H29" s="108"/>
      <c r="I29" s="108"/>
      <c r="J29" s="108"/>
      <c r="K29" s="108"/>
      <c r="L29" s="110"/>
      <c r="M29" s="108"/>
      <c r="N29" s="108"/>
      <c r="O29" s="108"/>
      <c r="P29" s="119"/>
      <c r="Q29" s="108"/>
      <c r="R29" s="111"/>
      <c r="S29" s="111"/>
    </row>
    <row r="30" spans="2:19" s="113" customFormat="1" ht="15" thickBot="1" x14ac:dyDescent="0.35">
      <c r="B30" s="141"/>
      <c r="C30" s="142"/>
      <c r="D30" s="142"/>
      <c r="E30" s="142"/>
      <c r="F30" s="142"/>
      <c r="G30" s="142"/>
      <c r="H30" s="142"/>
      <c r="I30" s="142"/>
      <c r="J30" s="142"/>
      <c r="K30" s="142"/>
      <c r="L30" s="143"/>
      <c r="M30" s="142"/>
      <c r="N30" s="142"/>
      <c r="O30" s="142"/>
      <c r="P30" s="144"/>
      <c r="Q30" s="108"/>
      <c r="R30" s="111"/>
      <c r="S30" s="111"/>
    </row>
    <row r="31" spans="2:19" s="113" customFormat="1" x14ac:dyDescent="0.3">
      <c r="B31" s="108"/>
      <c r="C31" s="108"/>
      <c r="D31" s="108"/>
      <c r="E31" s="108"/>
      <c r="F31" s="108"/>
      <c r="G31" s="108"/>
      <c r="H31" s="108"/>
      <c r="I31" s="108"/>
      <c r="J31" s="108"/>
      <c r="K31" s="108"/>
      <c r="L31" s="110"/>
      <c r="M31" s="108"/>
      <c r="N31" s="108"/>
      <c r="O31" s="108"/>
      <c r="P31" s="108"/>
      <c r="Q31" s="110"/>
      <c r="R31" s="111"/>
      <c r="S31" s="111"/>
    </row>
    <row r="32" spans="2:19" s="113" customFormat="1" x14ac:dyDescent="0.3">
      <c r="B32" s="108"/>
      <c r="C32" s="108"/>
      <c r="D32" s="108"/>
      <c r="E32" s="108"/>
      <c r="F32" s="108"/>
      <c r="G32" s="108"/>
      <c r="H32" s="108"/>
      <c r="I32" s="108"/>
      <c r="J32" s="108"/>
      <c r="K32" s="108"/>
      <c r="L32" s="110"/>
      <c r="M32" s="108"/>
      <c r="N32" s="108"/>
      <c r="O32" s="108"/>
      <c r="P32" s="108"/>
      <c r="Q32" s="110"/>
      <c r="R32" s="111"/>
      <c r="S32" s="111"/>
    </row>
    <row r="33" spans="2:20" s="113" customFormat="1" x14ac:dyDescent="0.3">
      <c r="B33" s="145" t="s">
        <v>114</v>
      </c>
      <c r="C33" s="108"/>
      <c r="D33" s="108"/>
      <c r="E33" s="108"/>
      <c r="F33" s="108"/>
      <c r="G33" s="108"/>
      <c r="H33" s="108"/>
      <c r="I33" s="108"/>
      <c r="J33" s="108"/>
      <c r="K33" s="108"/>
      <c r="L33" s="110"/>
      <c r="M33" s="108"/>
      <c r="N33" s="108"/>
      <c r="O33" s="108"/>
      <c r="P33" s="108"/>
      <c r="Q33" s="110"/>
      <c r="R33" s="111"/>
      <c r="S33" s="111"/>
    </row>
    <row r="34" spans="2:20" s="113" customFormat="1" x14ac:dyDescent="0.3">
      <c r="B34" s="108"/>
      <c r="D34" s="108"/>
      <c r="E34" s="108"/>
      <c r="F34" s="108"/>
      <c r="G34" s="108"/>
      <c r="H34" s="108"/>
      <c r="I34" s="108"/>
      <c r="J34" s="108"/>
      <c r="K34" s="108"/>
      <c r="L34" s="110"/>
      <c r="M34" s="108"/>
      <c r="N34" s="108"/>
      <c r="O34" s="108"/>
      <c r="P34" s="108"/>
      <c r="Q34" s="110"/>
      <c r="R34" s="111"/>
      <c r="S34" s="111"/>
    </row>
    <row r="35" spans="2:20" s="113" customFormat="1" ht="14.4" customHeight="1" x14ac:dyDescent="0.3">
      <c r="B35" s="146" t="s">
        <v>115</v>
      </c>
      <c r="C35" s="147" t="s">
        <v>122</v>
      </c>
      <c r="D35" s="147"/>
      <c r="E35" s="146" t="s">
        <v>116</v>
      </c>
      <c r="F35" s="146"/>
      <c r="G35" s="146"/>
      <c r="H35" s="146"/>
      <c r="I35" s="148" t="s">
        <v>123</v>
      </c>
      <c r="J35" s="148" t="s">
        <v>117</v>
      </c>
      <c r="K35" s="147" t="s">
        <v>118</v>
      </c>
      <c r="L35" s="147" t="s">
        <v>119</v>
      </c>
      <c r="M35" s="147" t="s">
        <v>133</v>
      </c>
      <c r="N35" s="147"/>
      <c r="O35" s="149" t="s">
        <v>134</v>
      </c>
      <c r="P35" s="149"/>
      <c r="Q35" s="150" t="s">
        <v>143</v>
      </c>
      <c r="R35" s="151" t="s">
        <v>140</v>
      </c>
      <c r="S35" s="152" t="s">
        <v>141</v>
      </c>
      <c r="T35" s="107" t="s">
        <v>44</v>
      </c>
    </row>
    <row r="36" spans="2:20" s="113" customFormat="1" x14ac:dyDescent="0.3">
      <c r="B36" s="153"/>
      <c r="C36" s="154"/>
      <c r="D36" s="154"/>
      <c r="E36" s="153"/>
      <c r="F36" s="153"/>
      <c r="G36" s="153"/>
      <c r="H36" s="153"/>
      <c r="I36" s="155" t="s">
        <v>120</v>
      </c>
      <c r="J36" s="155" t="s">
        <v>121</v>
      </c>
      <c r="K36" s="154"/>
      <c r="L36" s="154"/>
      <c r="M36" s="154"/>
      <c r="N36" s="154"/>
      <c r="O36" s="156"/>
      <c r="P36" s="156"/>
      <c r="Q36" s="150"/>
      <c r="R36" s="157"/>
      <c r="S36" s="158"/>
      <c r="T36" s="107" t="s">
        <v>127</v>
      </c>
    </row>
    <row r="37" spans="2:20" s="113" customFormat="1" ht="14.4" customHeight="1" x14ac:dyDescent="0.3">
      <c r="B37" s="159">
        <v>1</v>
      </c>
      <c r="C37" s="209"/>
      <c r="D37" s="209"/>
      <c r="E37" s="210"/>
      <c r="F37" s="210"/>
      <c r="G37" s="210"/>
      <c r="H37" s="210"/>
      <c r="I37" s="211"/>
      <c r="J37" s="160" t="e">
        <f>I37/$D$27</f>
        <v>#DIV/0!</v>
      </c>
      <c r="K37" s="211"/>
      <c r="L37" s="161" t="e">
        <f>J37*K37</f>
        <v>#DIV/0!</v>
      </c>
      <c r="M37" s="209" t="s">
        <v>44</v>
      </c>
      <c r="N37" s="209"/>
      <c r="O37" s="216">
        <v>0</v>
      </c>
      <c r="P37" s="216"/>
      <c r="Q37" s="162">
        <f>((((I37/10000)*$F$16*K37)/0.36))</f>
        <v>0</v>
      </c>
      <c r="R37" s="94">
        <f>(Q37*60*$F$19)/1000</f>
        <v>0</v>
      </c>
      <c r="S37" s="95">
        <f>R37-(R37*O37)</f>
        <v>0</v>
      </c>
      <c r="T37" s="107" t="s">
        <v>128</v>
      </c>
    </row>
    <row r="38" spans="2:20" s="113" customFormat="1" x14ac:dyDescent="0.3">
      <c r="B38" s="163">
        <v>2</v>
      </c>
      <c r="C38" s="212"/>
      <c r="D38" s="212"/>
      <c r="E38" s="212"/>
      <c r="F38" s="212"/>
      <c r="G38" s="212"/>
      <c r="H38" s="212"/>
      <c r="I38" s="213"/>
      <c r="J38" s="164" t="e">
        <f t="shared" ref="J38:J46" si="0">I38/$D$27</f>
        <v>#DIV/0!</v>
      </c>
      <c r="K38" s="213"/>
      <c r="L38" s="165" t="e">
        <f t="shared" ref="L38:L46" si="1">J38*K38</f>
        <v>#DIV/0!</v>
      </c>
      <c r="M38" s="209" t="s">
        <v>44</v>
      </c>
      <c r="N38" s="209"/>
      <c r="O38" s="216">
        <v>0</v>
      </c>
      <c r="P38" s="216"/>
      <c r="Q38" s="162">
        <f t="shared" ref="Q38:Q46" si="2">((((I38/10000)*$F$16*K38)/0.36))</f>
        <v>0</v>
      </c>
      <c r="R38" s="96">
        <f t="shared" ref="R38:R46" si="3">(Q38*60*$F$19)/1000</f>
        <v>0</v>
      </c>
      <c r="S38" s="97">
        <f t="shared" ref="S38:S46" si="4">R38-(R38*O38)</f>
        <v>0</v>
      </c>
      <c r="T38" s="107" t="s">
        <v>129</v>
      </c>
    </row>
    <row r="39" spans="2:20" s="113" customFormat="1" x14ac:dyDescent="0.3">
      <c r="B39" s="163">
        <v>3</v>
      </c>
      <c r="C39" s="212"/>
      <c r="D39" s="212"/>
      <c r="E39" s="212"/>
      <c r="F39" s="212"/>
      <c r="G39" s="212"/>
      <c r="H39" s="212"/>
      <c r="I39" s="213"/>
      <c r="J39" s="164" t="e">
        <f t="shared" si="0"/>
        <v>#DIV/0!</v>
      </c>
      <c r="K39" s="213"/>
      <c r="L39" s="165" t="e">
        <f t="shared" si="1"/>
        <v>#DIV/0!</v>
      </c>
      <c r="M39" s="209" t="s">
        <v>44</v>
      </c>
      <c r="N39" s="209"/>
      <c r="O39" s="216">
        <v>0</v>
      </c>
      <c r="P39" s="216"/>
      <c r="Q39" s="162">
        <f t="shared" si="2"/>
        <v>0</v>
      </c>
      <c r="R39" s="96">
        <f t="shared" si="3"/>
        <v>0</v>
      </c>
      <c r="S39" s="97">
        <f t="shared" si="4"/>
        <v>0</v>
      </c>
      <c r="T39" s="107" t="s">
        <v>132</v>
      </c>
    </row>
    <row r="40" spans="2:20" s="113" customFormat="1" x14ac:dyDescent="0.3">
      <c r="B40" s="163">
        <v>4</v>
      </c>
      <c r="C40" s="212"/>
      <c r="D40" s="212"/>
      <c r="E40" s="212"/>
      <c r="F40" s="212"/>
      <c r="G40" s="212"/>
      <c r="H40" s="212"/>
      <c r="I40" s="213"/>
      <c r="J40" s="164" t="e">
        <f t="shared" si="0"/>
        <v>#DIV/0!</v>
      </c>
      <c r="K40" s="213"/>
      <c r="L40" s="165" t="e">
        <f t="shared" si="1"/>
        <v>#DIV/0!</v>
      </c>
      <c r="M40" s="209" t="s">
        <v>44</v>
      </c>
      <c r="N40" s="209"/>
      <c r="O40" s="216">
        <v>0</v>
      </c>
      <c r="P40" s="216"/>
      <c r="Q40" s="162">
        <f t="shared" si="2"/>
        <v>0</v>
      </c>
      <c r="R40" s="96">
        <f t="shared" si="3"/>
        <v>0</v>
      </c>
      <c r="S40" s="97">
        <f t="shared" si="4"/>
        <v>0</v>
      </c>
      <c r="T40" s="107" t="s">
        <v>130</v>
      </c>
    </row>
    <row r="41" spans="2:20" s="113" customFormat="1" x14ac:dyDescent="0.3">
      <c r="B41" s="163">
        <v>5</v>
      </c>
      <c r="C41" s="212"/>
      <c r="D41" s="212"/>
      <c r="E41" s="212"/>
      <c r="F41" s="212"/>
      <c r="G41" s="212"/>
      <c r="H41" s="212"/>
      <c r="I41" s="213"/>
      <c r="J41" s="164" t="e">
        <f t="shared" si="0"/>
        <v>#DIV/0!</v>
      </c>
      <c r="K41" s="213"/>
      <c r="L41" s="165" t="e">
        <f t="shared" si="1"/>
        <v>#DIV/0!</v>
      </c>
      <c r="M41" s="209" t="s">
        <v>44</v>
      </c>
      <c r="N41" s="209"/>
      <c r="O41" s="216">
        <v>0</v>
      </c>
      <c r="P41" s="216"/>
      <c r="Q41" s="162">
        <f t="shared" si="2"/>
        <v>0</v>
      </c>
      <c r="R41" s="96">
        <f t="shared" si="3"/>
        <v>0</v>
      </c>
      <c r="S41" s="97">
        <f t="shared" si="4"/>
        <v>0</v>
      </c>
      <c r="T41" s="107" t="s">
        <v>131</v>
      </c>
    </row>
    <row r="42" spans="2:20" s="113" customFormat="1" x14ac:dyDescent="0.3">
      <c r="B42" s="163">
        <v>6</v>
      </c>
      <c r="C42" s="212"/>
      <c r="D42" s="212"/>
      <c r="E42" s="212"/>
      <c r="F42" s="212"/>
      <c r="G42" s="212"/>
      <c r="H42" s="212"/>
      <c r="I42" s="213"/>
      <c r="J42" s="164" t="e">
        <f t="shared" si="0"/>
        <v>#DIV/0!</v>
      </c>
      <c r="K42" s="213"/>
      <c r="L42" s="165" t="e">
        <f t="shared" si="1"/>
        <v>#DIV/0!</v>
      </c>
      <c r="M42" s="209" t="s">
        <v>44</v>
      </c>
      <c r="N42" s="209"/>
      <c r="O42" s="216">
        <v>0</v>
      </c>
      <c r="P42" s="216"/>
      <c r="Q42" s="162">
        <f t="shared" si="2"/>
        <v>0</v>
      </c>
      <c r="R42" s="96">
        <f t="shared" si="3"/>
        <v>0</v>
      </c>
      <c r="S42" s="97">
        <f t="shared" si="4"/>
        <v>0</v>
      </c>
    </row>
    <row r="43" spans="2:20" s="113" customFormat="1" x14ac:dyDescent="0.3">
      <c r="B43" s="163">
        <v>7</v>
      </c>
      <c r="C43" s="212"/>
      <c r="D43" s="212"/>
      <c r="E43" s="212"/>
      <c r="F43" s="212"/>
      <c r="G43" s="212"/>
      <c r="H43" s="212"/>
      <c r="I43" s="213"/>
      <c r="J43" s="164" t="e">
        <f t="shared" si="0"/>
        <v>#DIV/0!</v>
      </c>
      <c r="K43" s="213"/>
      <c r="L43" s="165" t="e">
        <f t="shared" si="1"/>
        <v>#DIV/0!</v>
      </c>
      <c r="M43" s="209" t="s">
        <v>44</v>
      </c>
      <c r="N43" s="209"/>
      <c r="O43" s="216">
        <v>0</v>
      </c>
      <c r="P43" s="216"/>
      <c r="Q43" s="162">
        <f t="shared" si="2"/>
        <v>0</v>
      </c>
      <c r="R43" s="96">
        <f t="shared" si="3"/>
        <v>0</v>
      </c>
      <c r="S43" s="97">
        <f t="shared" si="4"/>
        <v>0</v>
      </c>
      <c r="T43" s="107"/>
    </row>
    <row r="44" spans="2:20" s="113" customFormat="1" x14ac:dyDescent="0.3">
      <c r="B44" s="163">
        <v>8</v>
      </c>
      <c r="C44" s="212"/>
      <c r="D44" s="212"/>
      <c r="E44" s="212"/>
      <c r="F44" s="212"/>
      <c r="G44" s="212"/>
      <c r="H44" s="212"/>
      <c r="I44" s="213"/>
      <c r="J44" s="164" t="e">
        <f t="shared" si="0"/>
        <v>#DIV/0!</v>
      </c>
      <c r="K44" s="213"/>
      <c r="L44" s="165" t="e">
        <f t="shared" si="1"/>
        <v>#DIV/0!</v>
      </c>
      <c r="M44" s="209" t="s">
        <v>44</v>
      </c>
      <c r="N44" s="209"/>
      <c r="O44" s="216">
        <v>0</v>
      </c>
      <c r="P44" s="216"/>
      <c r="Q44" s="162">
        <f t="shared" si="2"/>
        <v>0</v>
      </c>
      <c r="R44" s="96">
        <f t="shared" si="3"/>
        <v>0</v>
      </c>
      <c r="S44" s="97">
        <f t="shared" si="4"/>
        <v>0</v>
      </c>
      <c r="T44" s="107"/>
    </row>
    <row r="45" spans="2:20" s="113" customFormat="1" x14ac:dyDescent="0.3">
      <c r="B45" s="163">
        <v>9</v>
      </c>
      <c r="C45" s="212"/>
      <c r="D45" s="212"/>
      <c r="E45" s="212"/>
      <c r="F45" s="212"/>
      <c r="G45" s="212"/>
      <c r="H45" s="212"/>
      <c r="I45" s="213"/>
      <c r="J45" s="164" t="e">
        <f t="shared" si="0"/>
        <v>#DIV/0!</v>
      </c>
      <c r="K45" s="213"/>
      <c r="L45" s="165" t="e">
        <f t="shared" si="1"/>
        <v>#DIV/0!</v>
      </c>
      <c r="M45" s="209" t="s">
        <v>44</v>
      </c>
      <c r="N45" s="209"/>
      <c r="O45" s="216">
        <v>0</v>
      </c>
      <c r="P45" s="216"/>
      <c r="Q45" s="162">
        <f t="shared" si="2"/>
        <v>0</v>
      </c>
      <c r="R45" s="96">
        <f t="shared" si="3"/>
        <v>0</v>
      </c>
      <c r="S45" s="97">
        <f t="shared" si="4"/>
        <v>0</v>
      </c>
      <c r="T45" s="107"/>
    </row>
    <row r="46" spans="2:20" s="113" customFormat="1" x14ac:dyDescent="0.3">
      <c r="B46" s="166">
        <v>10</v>
      </c>
      <c r="C46" s="214"/>
      <c r="D46" s="214"/>
      <c r="E46" s="214"/>
      <c r="F46" s="214"/>
      <c r="G46" s="214"/>
      <c r="H46" s="214"/>
      <c r="I46" s="215"/>
      <c r="J46" s="167" t="e">
        <f t="shared" si="0"/>
        <v>#DIV/0!</v>
      </c>
      <c r="K46" s="215"/>
      <c r="L46" s="168" t="e">
        <f t="shared" si="1"/>
        <v>#DIV/0!</v>
      </c>
      <c r="M46" s="209" t="s">
        <v>44</v>
      </c>
      <c r="N46" s="209"/>
      <c r="O46" s="216">
        <v>0</v>
      </c>
      <c r="P46" s="216"/>
      <c r="Q46" s="162">
        <f t="shared" si="2"/>
        <v>0</v>
      </c>
      <c r="R46" s="98">
        <f t="shared" si="3"/>
        <v>0</v>
      </c>
      <c r="S46" s="99">
        <f t="shared" si="4"/>
        <v>0</v>
      </c>
      <c r="T46" s="107"/>
    </row>
    <row r="47" spans="2:20" s="113" customFormat="1" x14ac:dyDescent="0.3">
      <c r="B47" s="169"/>
      <c r="C47" s="170" t="s">
        <v>125</v>
      </c>
      <c r="D47" s="170"/>
      <c r="E47" s="170"/>
      <c r="F47" s="170"/>
      <c r="G47" s="170"/>
      <c r="H47" s="170"/>
      <c r="I47" s="171">
        <f>SUM(I37:I46)</f>
        <v>0</v>
      </c>
      <c r="J47" s="93" t="e">
        <f>SUM(J37:J46)</f>
        <v>#DIV/0!</v>
      </c>
      <c r="K47" s="90" t="s">
        <v>126</v>
      </c>
      <c r="L47" s="172" t="e">
        <f>SUM(L37:L46)</f>
        <v>#DIV/0!</v>
      </c>
      <c r="M47" s="173"/>
      <c r="N47" s="174" t="s">
        <v>146</v>
      </c>
      <c r="O47" s="175">
        <f>SUM(O37:P46)</f>
        <v>0</v>
      </c>
      <c r="P47" s="176"/>
      <c r="Q47" s="177">
        <f>SUM(Q37:Q46)</f>
        <v>0</v>
      </c>
      <c r="R47" s="89">
        <f>SUM(R37:R46)</f>
        <v>0</v>
      </c>
      <c r="S47" s="89">
        <f>SUM(S37:S46)</f>
        <v>0</v>
      </c>
    </row>
    <row r="48" spans="2:20" s="113" customFormat="1" x14ac:dyDescent="0.3">
      <c r="B48" s="108"/>
      <c r="C48" s="108"/>
      <c r="D48" s="108"/>
      <c r="E48" s="108"/>
      <c r="F48" s="108"/>
      <c r="G48" s="108"/>
      <c r="H48" s="108"/>
      <c r="I48" s="108"/>
      <c r="J48" s="108"/>
      <c r="K48" s="108"/>
      <c r="L48" s="108"/>
      <c r="M48" s="108"/>
      <c r="N48" s="108"/>
      <c r="O48" s="108"/>
      <c r="P48" s="108"/>
      <c r="Q48" s="108"/>
      <c r="R48" s="111"/>
      <c r="S48" s="111"/>
    </row>
    <row r="49" spans="2:19" s="113" customFormat="1" x14ac:dyDescent="0.3">
      <c r="B49" s="178" t="s">
        <v>135</v>
      </c>
      <c r="C49" s="179"/>
      <c r="D49" s="179"/>
      <c r="E49" s="179"/>
      <c r="F49" s="179"/>
      <c r="G49" s="179"/>
      <c r="H49" s="180" t="e">
        <f>D29</f>
        <v>#N/A</v>
      </c>
      <c r="I49" s="181" t="s">
        <v>74</v>
      </c>
      <c r="J49" s="108"/>
      <c r="K49" s="108"/>
      <c r="L49" s="108"/>
      <c r="M49" s="108"/>
      <c r="N49" s="108"/>
      <c r="O49" s="108"/>
      <c r="P49" s="108"/>
      <c r="Q49" s="108"/>
      <c r="R49" s="111"/>
      <c r="S49" s="111"/>
    </row>
    <row r="50" spans="2:19" s="113" customFormat="1" x14ac:dyDescent="0.3">
      <c r="B50" s="182"/>
      <c r="C50" s="183"/>
      <c r="D50" s="183"/>
      <c r="E50" s="183"/>
      <c r="F50" s="183"/>
      <c r="G50" s="183"/>
      <c r="H50" s="180" t="e">
        <f>((H49*60*$F$19)/1000)</f>
        <v>#N/A</v>
      </c>
      <c r="I50" s="184" t="s">
        <v>136</v>
      </c>
      <c r="J50" s="108"/>
      <c r="K50" s="108"/>
      <c r="L50" s="108"/>
      <c r="M50" s="108"/>
      <c r="N50" s="108"/>
      <c r="O50" s="108"/>
      <c r="P50" s="108"/>
      <c r="Q50" s="108"/>
      <c r="R50" s="111"/>
      <c r="S50" s="111"/>
    </row>
    <row r="51" spans="2:19" s="113" customFormat="1" x14ac:dyDescent="0.3">
      <c r="B51" s="185"/>
      <c r="C51" s="185"/>
      <c r="D51" s="185"/>
      <c r="E51" s="185"/>
      <c r="F51" s="185"/>
      <c r="G51" s="185"/>
      <c r="H51" s="186"/>
      <c r="I51" s="187"/>
      <c r="J51" s="108"/>
      <c r="K51" s="108"/>
      <c r="L51" s="108"/>
      <c r="M51" s="108"/>
      <c r="N51" s="108"/>
      <c r="O51" s="108"/>
      <c r="P51" s="108"/>
      <c r="Q51" s="108"/>
      <c r="R51" s="111"/>
      <c r="S51" s="111"/>
    </row>
    <row r="52" spans="2:19" s="113" customFormat="1" x14ac:dyDescent="0.3">
      <c r="B52" s="178" t="s">
        <v>144</v>
      </c>
      <c r="C52" s="179"/>
      <c r="D52" s="179"/>
      <c r="E52" s="179"/>
      <c r="F52" s="179"/>
      <c r="G52" s="179"/>
      <c r="H52" s="188">
        <f>R47</f>
        <v>0</v>
      </c>
      <c r="I52" s="189" t="s">
        <v>136</v>
      </c>
      <c r="J52" s="108"/>
      <c r="K52" s="108"/>
      <c r="L52" s="108"/>
      <c r="M52" s="108"/>
      <c r="N52" s="108"/>
      <c r="O52" s="108"/>
      <c r="P52" s="108"/>
      <c r="Q52" s="108"/>
      <c r="R52" s="111"/>
      <c r="S52" s="111"/>
    </row>
    <row r="53" spans="2:19" s="113" customFormat="1" x14ac:dyDescent="0.3">
      <c r="B53" s="182"/>
      <c r="C53" s="183"/>
      <c r="D53" s="183"/>
      <c r="E53" s="183"/>
      <c r="F53" s="183"/>
      <c r="G53" s="183"/>
      <c r="H53" s="190"/>
      <c r="I53" s="191"/>
      <c r="J53" s="108"/>
      <c r="K53" s="108"/>
      <c r="L53" s="108"/>
      <c r="M53" s="108"/>
      <c r="N53" s="108"/>
      <c r="O53" s="108"/>
      <c r="P53" s="108"/>
      <c r="Q53" s="108"/>
      <c r="R53" s="111"/>
      <c r="S53" s="111"/>
    </row>
    <row r="54" spans="2:19" s="113" customFormat="1" x14ac:dyDescent="0.3">
      <c r="J54" s="108"/>
      <c r="K54" s="108"/>
      <c r="L54" s="108"/>
      <c r="M54" s="108"/>
      <c r="N54" s="108"/>
      <c r="O54" s="108"/>
      <c r="P54" s="108"/>
      <c r="Q54" s="108"/>
      <c r="R54" s="111"/>
      <c r="S54" s="111"/>
    </row>
    <row r="55" spans="2:19" s="113" customFormat="1" x14ac:dyDescent="0.3">
      <c r="B55" s="178" t="s">
        <v>145</v>
      </c>
      <c r="C55" s="179"/>
      <c r="D55" s="179"/>
      <c r="E55" s="179"/>
      <c r="F55" s="179"/>
      <c r="G55" s="179"/>
      <c r="H55" s="188">
        <f>S47</f>
        <v>0</v>
      </c>
      <c r="I55" s="192" t="s">
        <v>136</v>
      </c>
      <c r="J55" s="108"/>
      <c r="K55" s="108"/>
      <c r="L55" s="108"/>
      <c r="M55" s="108"/>
      <c r="N55" s="108"/>
      <c r="O55" s="108"/>
      <c r="P55" s="108"/>
      <c r="Q55" s="108"/>
      <c r="R55" s="111"/>
      <c r="S55" s="111"/>
    </row>
    <row r="56" spans="2:19" s="113" customFormat="1" x14ac:dyDescent="0.3">
      <c r="B56" s="182"/>
      <c r="C56" s="183"/>
      <c r="D56" s="183"/>
      <c r="E56" s="183"/>
      <c r="F56" s="183"/>
      <c r="G56" s="183"/>
      <c r="H56" s="190"/>
      <c r="I56" s="193"/>
      <c r="J56" s="108"/>
      <c r="K56" s="108"/>
      <c r="L56" s="108"/>
      <c r="M56" s="108"/>
      <c r="N56" s="108"/>
      <c r="O56" s="108"/>
      <c r="P56" s="108"/>
      <c r="Q56" s="108"/>
      <c r="R56" s="111"/>
      <c r="S56" s="111"/>
    </row>
    <row r="57" spans="2:19" s="113" customFormat="1" x14ac:dyDescent="0.3">
      <c r="J57" s="108"/>
      <c r="K57" s="108"/>
      <c r="L57" s="108"/>
      <c r="M57" s="108"/>
      <c r="N57" s="108"/>
      <c r="O57" s="108"/>
      <c r="P57" s="108"/>
      <c r="Q57" s="108"/>
      <c r="R57" s="111"/>
      <c r="S57" s="111"/>
    </row>
    <row r="58" spans="2:19" s="113" customFormat="1" x14ac:dyDescent="0.3">
      <c r="B58" s="178" t="s">
        <v>142</v>
      </c>
      <c r="C58" s="179"/>
      <c r="D58" s="179"/>
      <c r="E58" s="179"/>
      <c r="F58" s="179"/>
      <c r="G58" s="179"/>
      <c r="H58" s="194" t="e">
        <f>H55/H50</f>
        <v>#N/A</v>
      </c>
      <c r="I58" s="195"/>
      <c r="J58" s="108"/>
      <c r="K58" s="108"/>
      <c r="L58" s="108"/>
      <c r="M58" s="108"/>
      <c r="N58" s="108"/>
      <c r="O58" s="108"/>
      <c r="P58" s="108"/>
      <c r="Q58" s="108"/>
      <c r="R58" s="111"/>
      <c r="S58" s="111"/>
    </row>
    <row r="59" spans="2:19" s="113" customFormat="1" x14ac:dyDescent="0.3">
      <c r="B59" s="182"/>
      <c r="C59" s="183"/>
      <c r="D59" s="183"/>
      <c r="E59" s="183"/>
      <c r="F59" s="183"/>
      <c r="G59" s="183"/>
      <c r="H59" s="196"/>
      <c r="I59" s="197"/>
      <c r="J59" s="108"/>
      <c r="K59" s="108"/>
      <c r="L59" s="108"/>
      <c r="M59" s="108"/>
      <c r="N59" s="108"/>
      <c r="O59" s="108"/>
      <c r="P59" s="108"/>
      <c r="Q59" s="108"/>
      <c r="R59" s="111"/>
      <c r="S59" s="111"/>
    </row>
    <row r="60" spans="2:19" s="113" customFormat="1" x14ac:dyDescent="0.3">
      <c r="B60" s="108"/>
      <c r="C60" s="108"/>
      <c r="D60" s="108"/>
      <c r="E60" s="108"/>
      <c r="F60" s="108"/>
      <c r="G60" s="108"/>
      <c r="H60" s="198" t="e">
        <f>IF(H58&lt;125%,"CUMPLE",IF(H58&gt;125%,"NO CUMPLE"))</f>
        <v>#N/A</v>
      </c>
      <c r="I60" s="199"/>
      <c r="J60" s="108"/>
      <c r="K60" s="108"/>
      <c r="L60" s="108"/>
      <c r="M60" s="108"/>
      <c r="N60" s="108"/>
      <c r="O60" s="108"/>
      <c r="P60" s="108"/>
      <c r="Q60" s="108"/>
      <c r="R60" s="111"/>
      <c r="S60" s="111"/>
    </row>
    <row r="61" spans="2:19" s="113" customFormat="1" x14ac:dyDescent="0.3">
      <c r="J61" s="108"/>
      <c r="K61" s="108"/>
      <c r="L61" s="108"/>
      <c r="M61" s="108"/>
      <c r="N61" s="108"/>
      <c r="O61" s="108"/>
      <c r="P61" s="108"/>
      <c r="Q61" s="108"/>
      <c r="R61" s="111"/>
      <c r="S61" s="111"/>
    </row>
    <row r="62" spans="2:19" s="113" customFormat="1" x14ac:dyDescent="0.3">
      <c r="J62" s="108"/>
      <c r="K62" s="108"/>
      <c r="L62" s="108"/>
      <c r="M62" s="108"/>
      <c r="N62" s="108"/>
      <c r="O62" s="108"/>
      <c r="P62" s="108"/>
      <c r="Q62" s="108"/>
      <c r="R62" s="111"/>
      <c r="S62" s="111"/>
    </row>
    <row r="63" spans="2:19" s="113" customFormat="1" hidden="1" x14ac:dyDescent="0.3">
      <c r="J63" s="108"/>
      <c r="K63" s="108"/>
      <c r="L63" s="108"/>
      <c r="M63" s="108"/>
      <c r="N63" s="108"/>
      <c r="O63" s="108"/>
      <c r="P63" s="108"/>
      <c r="Q63" s="108"/>
      <c r="R63" s="111"/>
      <c r="S63" s="111"/>
    </row>
    <row r="64" spans="2:19" s="113" customFormat="1" hidden="1" x14ac:dyDescent="0.3">
      <c r="B64" s="108"/>
      <c r="C64" s="108"/>
      <c r="D64" s="108"/>
      <c r="E64" s="108"/>
      <c r="F64" s="108"/>
      <c r="G64" s="108"/>
      <c r="H64" s="108"/>
      <c r="I64" s="108"/>
      <c r="J64" s="108"/>
      <c r="K64" s="108"/>
      <c r="L64" s="108"/>
      <c r="M64" s="108"/>
      <c r="N64" s="108"/>
      <c r="O64" s="108"/>
      <c r="P64" s="108"/>
      <c r="Q64" s="108"/>
      <c r="R64" s="111"/>
      <c r="S64" s="111"/>
    </row>
    <row r="65" spans="2:19" s="113" customFormat="1" hidden="1" x14ac:dyDescent="0.3">
      <c r="B65" s="108"/>
      <c r="C65" s="108"/>
      <c r="D65" s="108"/>
      <c r="E65" s="108"/>
      <c r="F65" s="108"/>
      <c r="G65" s="108"/>
      <c r="H65" s="108"/>
      <c r="I65" s="108"/>
      <c r="J65" s="108"/>
      <c r="K65" s="108"/>
      <c r="L65" s="108"/>
      <c r="M65" s="108"/>
      <c r="N65" s="108"/>
      <c r="O65" s="108"/>
      <c r="P65" s="108"/>
      <c r="Q65" s="108"/>
      <c r="R65" s="111"/>
      <c r="S65" s="111"/>
    </row>
    <row r="66" spans="2:19" s="113" customFormat="1" hidden="1" x14ac:dyDescent="0.3">
      <c r="B66" s="108"/>
      <c r="C66" s="108"/>
      <c r="D66" s="108"/>
      <c r="E66" s="108"/>
      <c r="F66" s="108"/>
      <c r="G66" s="108"/>
      <c r="H66" s="108"/>
      <c r="I66" s="108"/>
      <c r="J66" s="108"/>
      <c r="K66" s="108"/>
      <c r="L66" s="108"/>
      <c r="M66" s="108"/>
      <c r="N66" s="108"/>
      <c r="O66" s="108"/>
      <c r="P66" s="108"/>
      <c r="Q66" s="108"/>
      <c r="R66" s="111"/>
      <c r="S66" s="111"/>
    </row>
    <row r="67" spans="2:19" s="113" customFormat="1" hidden="1" x14ac:dyDescent="0.3">
      <c r="B67" s="108"/>
      <c r="C67" s="108"/>
      <c r="D67" s="108"/>
      <c r="E67" s="108"/>
      <c r="F67" s="108"/>
      <c r="G67" s="108"/>
      <c r="H67" s="108"/>
      <c r="I67" s="108"/>
      <c r="J67" s="108"/>
      <c r="K67" s="108"/>
      <c r="L67" s="108"/>
      <c r="M67" s="108"/>
      <c r="N67" s="108"/>
      <c r="O67" s="108"/>
      <c r="P67" s="108"/>
      <c r="Q67" s="108"/>
      <c r="R67" s="111"/>
      <c r="S67" s="111"/>
    </row>
    <row r="68" spans="2:19" s="113" customFormat="1" hidden="1" x14ac:dyDescent="0.3">
      <c r="B68" s="108"/>
      <c r="C68" s="108"/>
      <c r="D68" s="108"/>
      <c r="E68" s="108"/>
      <c r="F68" s="108"/>
      <c r="G68" s="108"/>
      <c r="H68" s="108"/>
      <c r="I68" s="108"/>
      <c r="J68" s="108"/>
      <c r="K68" s="108"/>
      <c r="L68" s="108"/>
      <c r="M68" s="108"/>
      <c r="N68" s="108"/>
      <c r="O68" s="108"/>
      <c r="P68" s="108"/>
      <c r="Q68" s="108"/>
      <c r="R68" s="111"/>
      <c r="S68" s="111"/>
    </row>
    <row r="69" spans="2:19" s="113" customFormat="1" hidden="1" x14ac:dyDescent="0.3">
      <c r="B69" s="108"/>
      <c r="C69" s="108"/>
      <c r="D69" s="108"/>
      <c r="E69" s="108"/>
      <c r="F69" s="108"/>
      <c r="G69" s="108"/>
      <c r="H69" s="108"/>
      <c r="I69" s="108"/>
      <c r="J69" s="108"/>
      <c r="K69" s="108"/>
      <c r="L69" s="108"/>
      <c r="M69" s="108"/>
      <c r="N69" s="108"/>
      <c r="O69" s="108"/>
      <c r="P69" s="108"/>
      <c r="Q69" s="108"/>
      <c r="R69" s="111"/>
      <c r="S69" s="111"/>
    </row>
    <row r="70" spans="2:19" s="113" customFormat="1" hidden="1" x14ac:dyDescent="0.3">
      <c r="B70" s="108"/>
      <c r="C70" s="108"/>
      <c r="D70" s="108"/>
      <c r="E70" s="108"/>
      <c r="F70" s="108"/>
      <c r="G70" s="108"/>
      <c r="H70" s="108"/>
      <c r="I70" s="108"/>
      <c r="J70" s="108"/>
      <c r="K70" s="108"/>
      <c r="L70" s="108"/>
      <c r="M70" s="108"/>
      <c r="N70" s="108"/>
      <c r="O70" s="108"/>
      <c r="P70" s="108"/>
      <c r="Q70" s="108"/>
      <c r="R70" s="111"/>
      <c r="S70" s="111"/>
    </row>
    <row r="71" spans="2:19" s="113" customFormat="1" hidden="1" x14ac:dyDescent="0.3">
      <c r="B71" s="108"/>
      <c r="C71" s="108"/>
      <c r="D71" s="108"/>
      <c r="E71" s="108"/>
      <c r="F71" s="108"/>
      <c r="G71" s="108"/>
      <c r="H71" s="108"/>
      <c r="I71" s="108"/>
      <c r="J71" s="108"/>
      <c r="K71" s="108"/>
      <c r="L71" s="108"/>
      <c r="M71" s="108"/>
      <c r="N71" s="108"/>
      <c r="O71" s="108"/>
      <c r="P71" s="108"/>
      <c r="Q71" s="108"/>
      <c r="R71" s="111"/>
      <c r="S71" s="111"/>
    </row>
  </sheetData>
  <sheetProtection algorithmName="SHA-512" hashValue="vD8tgUoqUW7StOkRVjlAmSEv6Hu+KR5GYiidOg7+WNeNS2BirB/lAx6jtm8OLPflqB1TeuoaZ0Yg+dyBu488ig==" saltValue="DnF2eF2sKLhUbacU6AIPBg==" spinCount="100000" sheet="1" objects="1" scenarios="1"/>
  <mergeCells count="77">
    <mergeCell ref="I55:I56"/>
    <mergeCell ref="O47:P47"/>
    <mergeCell ref="B55:G56"/>
    <mergeCell ref="C47:H47"/>
    <mergeCell ref="B58:G59"/>
    <mergeCell ref="H58:I59"/>
    <mergeCell ref="H60:I60"/>
    <mergeCell ref="B52:G53"/>
    <mergeCell ref="H52:H53"/>
    <mergeCell ref="I52:I53"/>
    <mergeCell ref="H55:H56"/>
    <mergeCell ref="O45:P45"/>
    <mergeCell ref="O46:P46"/>
    <mergeCell ref="C23:J23"/>
    <mergeCell ref="R35:R36"/>
    <mergeCell ref="S35:S36"/>
    <mergeCell ref="B49:G50"/>
    <mergeCell ref="Q35:Q36"/>
    <mergeCell ref="O39:P39"/>
    <mergeCell ref="O40:P40"/>
    <mergeCell ref="O41:P41"/>
    <mergeCell ref="O42:P42"/>
    <mergeCell ref="O43:P43"/>
    <mergeCell ref="O44:P44"/>
    <mergeCell ref="M37:N37"/>
    <mergeCell ref="M38:N38"/>
    <mergeCell ref="M39:N39"/>
    <mergeCell ref="M40:N40"/>
    <mergeCell ref="M41:N41"/>
    <mergeCell ref="M42:N42"/>
    <mergeCell ref="M43:N43"/>
    <mergeCell ref="M44:N44"/>
    <mergeCell ref="C45:D45"/>
    <mergeCell ref="E45:H45"/>
    <mergeCell ref="C46:D46"/>
    <mergeCell ref="E46:H46"/>
    <mergeCell ref="M35:N36"/>
    <mergeCell ref="K35:K36"/>
    <mergeCell ref="L35:L36"/>
    <mergeCell ref="M45:N45"/>
    <mergeCell ref="M46:N46"/>
    <mergeCell ref="C42:D42"/>
    <mergeCell ref="E42:H42"/>
    <mergeCell ref="C43:D43"/>
    <mergeCell ref="E43:H43"/>
    <mergeCell ref="C44:D44"/>
    <mergeCell ref="E44:H44"/>
    <mergeCell ref="C39:D39"/>
    <mergeCell ref="E39:H39"/>
    <mergeCell ref="C40:D40"/>
    <mergeCell ref="E40:H40"/>
    <mergeCell ref="C41:D41"/>
    <mergeCell ref="E41:H41"/>
    <mergeCell ref="O35:P36"/>
    <mergeCell ref="C37:D37"/>
    <mergeCell ref="E37:H37"/>
    <mergeCell ref="C38:D38"/>
    <mergeCell ref="E38:H38"/>
    <mergeCell ref="O37:P37"/>
    <mergeCell ref="O38:P38"/>
    <mergeCell ref="D17:E17"/>
    <mergeCell ref="D24:E24"/>
    <mergeCell ref="D25:E25"/>
    <mergeCell ref="B35:B36"/>
    <mergeCell ref="C35:D36"/>
    <mergeCell ref="E35:H36"/>
    <mergeCell ref="D6:J6"/>
    <mergeCell ref="C9:D10"/>
    <mergeCell ref="E9:G9"/>
    <mergeCell ref="H9:J10"/>
    <mergeCell ref="E10:G10"/>
    <mergeCell ref="O2:P2"/>
    <mergeCell ref="B4:C4"/>
    <mergeCell ref="D4:J4"/>
    <mergeCell ref="B5:C5"/>
    <mergeCell ref="D5:J5"/>
    <mergeCell ref="B6:C6"/>
  </mergeCells>
  <conditionalFormatting sqref="H60:I60">
    <cfRule type="containsText" dxfId="2" priority="1" operator="containsText" text="CUMPLE">
      <formula>NOT(ISERROR(SEARCH("CUMPLE",H60)))</formula>
    </cfRule>
    <cfRule type="cellIs" dxfId="1" priority="2" operator="lessThan">
      <formula>1.25</formula>
    </cfRule>
    <cfRule type="cellIs" dxfId="0" priority="3" operator="lessThan">
      <formula>125</formula>
    </cfRule>
  </conditionalFormatting>
  <dataValidations count="1">
    <dataValidation type="list" allowBlank="1" showInputMessage="1" showErrorMessage="1" sqref="M37:N46" xr:uid="{5B2FBA7A-EDE3-4924-AB4C-F5DC86A40CC1}">
      <formula1>$T$35:$T$41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C56C809-BB21-4585-B1DA-911F8FF28136}">
          <x14:formula1>
            <xm:f>'Coeficiente de Escorrentía'!$B$12:$B$23</xm:f>
          </x14:formula1>
          <xm:sqref>D24:E24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F35A-99A5-465E-81D5-00DFEC6B8CF7}">
  <dimension ref="A1:L62"/>
  <sheetViews>
    <sheetView workbookViewId="0">
      <selection activeCell="B16" sqref="B16"/>
    </sheetView>
  </sheetViews>
  <sheetFormatPr baseColWidth="10" defaultColWidth="0" defaultRowHeight="14.4" x14ac:dyDescent="0.3"/>
  <cols>
    <col min="1" max="1" width="11.44140625" style="46" customWidth="1"/>
    <col min="2" max="2" width="69.33203125" customWidth="1"/>
    <col min="3" max="3" width="13.109375" style="25" customWidth="1"/>
    <col min="4" max="4" width="11.5546875" style="46" customWidth="1"/>
    <col min="5" max="12" width="0" style="46" hidden="1"/>
    <col min="13" max="16384" width="11.5546875" hidden="1"/>
  </cols>
  <sheetData>
    <row r="1" spans="1:12" s="46" customFormat="1" ht="18" x14ac:dyDescent="0.35">
      <c r="B1" s="75" t="s">
        <v>77</v>
      </c>
      <c r="C1" s="47"/>
    </row>
    <row r="2" spans="1:12" s="46" customFormat="1" x14ac:dyDescent="0.3">
      <c r="C2" s="47"/>
    </row>
    <row r="3" spans="1:12" s="46" customFormat="1" x14ac:dyDescent="0.3">
      <c r="C3" s="47"/>
    </row>
    <row r="4" spans="1:12" s="46" customFormat="1" x14ac:dyDescent="0.3">
      <c r="C4" s="47"/>
    </row>
    <row r="5" spans="1:12" s="46" customFormat="1" x14ac:dyDescent="0.3">
      <c r="C5" s="47"/>
    </row>
    <row r="6" spans="1:12" s="46" customFormat="1" x14ac:dyDescent="0.3">
      <c r="C6" s="47"/>
    </row>
    <row r="7" spans="1:12" s="46" customFormat="1" x14ac:dyDescent="0.3">
      <c r="C7" s="47"/>
    </row>
    <row r="8" spans="1:12" s="46" customFormat="1" x14ac:dyDescent="0.3">
      <c r="C8" s="47"/>
    </row>
    <row r="9" spans="1:12" s="46" customFormat="1" x14ac:dyDescent="0.3">
      <c r="C9" s="47"/>
    </row>
    <row r="10" spans="1:12" s="46" customFormat="1" x14ac:dyDescent="0.3">
      <c r="C10" s="47"/>
    </row>
    <row r="11" spans="1:12" s="4" customFormat="1" ht="27" customHeight="1" x14ac:dyDescent="0.3">
      <c r="A11" s="74"/>
      <c r="B11" s="67" t="s">
        <v>78</v>
      </c>
      <c r="C11" s="68" t="s">
        <v>69</v>
      </c>
      <c r="D11" s="74"/>
      <c r="E11" s="74"/>
      <c r="F11" s="74"/>
      <c r="G11" s="74"/>
      <c r="H11" s="74"/>
      <c r="I11" s="74"/>
      <c r="J11" s="74"/>
      <c r="K11" s="74"/>
      <c r="L11" s="74"/>
    </row>
    <row r="12" spans="1:12" x14ac:dyDescent="0.3">
      <c r="B12" s="69" t="s">
        <v>79</v>
      </c>
      <c r="C12" s="18">
        <v>7.4999999999999997E-2</v>
      </c>
    </row>
    <row r="13" spans="1:12" x14ac:dyDescent="0.3">
      <c r="B13" s="69" t="s">
        <v>80</v>
      </c>
      <c r="C13" s="18">
        <v>0.125</v>
      </c>
    </row>
    <row r="14" spans="1:12" x14ac:dyDescent="0.3">
      <c r="B14" s="69" t="s">
        <v>81</v>
      </c>
      <c r="C14" s="18">
        <v>0.17499999999999999</v>
      </c>
    </row>
    <row r="15" spans="1:12" x14ac:dyDescent="0.3">
      <c r="B15" s="69" t="s">
        <v>82</v>
      </c>
      <c r="C15" s="18">
        <v>0.15</v>
      </c>
    </row>
    <row r="16" spans="1:12" x14ac:dyDescent="0.3">
      <c r="B16" s="69" t="s">
        <v>83</v>
      </c>
      <c r="C16" s="18">
        <v>0.2</v>
      </c>
    </row>
    <row r="17" spans="2:3" x14ac:dyDescent="0.3">
      <c r="B17" s="69" t="s">
        <v>84</v>
      </c>
      <c r="C17" s="18">
        <v>0.3</v>
      </c>
    </row>
    <row r="18" spans="2:3" x14ac:dyDescent="0.3">
      <c r="B18" s="69" t="s">
        <v>85</v>
      </c>
      <c r="C18" s="18">
        <v>0.34</v>
      </c>
    </row>
    <row r="19" spans="2:3" x14ac:dyDescent="0.3">
      <c r="B19" s="69" t="s">
        <v>86</v>
      </c>
      <c r="C19" s="18">
        <v>0.42</v>
      </c>
    </row>
    <row r="20" spans="2:3" x14ac:dyDescent="0.3">
      <c r="B20" s="69" t="s">
        <v>87</v>
      </c>
      <c r="C20" s="18">
        <v>0.46</v>
      </c>
    </row>
    <row r="21" spans="2:3" x14ac:dyDescent="0.3">
      <c r="B21" s="69" t="s">
        <v>88</v>
      </c>
      <c r="C21" s="18">
        <v>0.31</v>
      </c>
    </row>
    <row r="22" spans="2:3" x14ac:dyDescent="0.3">
      <c r="B22" s="69" t="s">
        <v>89</v>
      </c>
      <c r="C22" s="18">
        <v>0.4</v>
      </c>
    </row>
    <row r="23" spans="2:3" x14ac:dyDescent="0.3">
      <c r="B23" s="69" t="s">
        <v>90</v>
      </c>
      <c r="C23" s="18">
        <v>0.45</v>
      </c>
    </row>
    <row r="24" spans="2:3" s="46" customFormat="1" ht="23.25" customHeight="1" x14ac:dyDescent="0.3">
      <c r="B24" s="76" t="s">
        <v>91</v>
      </c>
      <c r="C24" s="76"/>
    </row>
    <row r="25" spans="2:3" s="46" customFormat="1" x14ac:dyDescent="0.3">
      <c r="C25" s="47"/>
    </row>
    <row r="26" spans="2:3" ht="27.75" customHeight="1" x14ac:dyDescent="0.3">
      <c r="B26" s="70" t="s">
        <v>92</v>
      </c>
      <c r="C26" s="71" t="s">
        <v>69</v>
      </c>
    </row>
    <row r="27" spans="2:3" x14ac:dyDescent="0.3">
      <c r="B27" s="72" t="s">
        <v>93</v>
      </c>
      <c r="C27" s="72"/>
    </row>
    <row r="28" spans="2:3" x14ac:dyDescent="0.3">
      <c r="B28" s="69" t="s">
        <v>94</v>
      </c>
      <c r="C28" s="73">
        <v>0.88</v>
      </c>
    </row>
    <row r="29" spans="2:3" x14ac:dyDescent="0.3">
      <c r="B29" s="69" t="s">
        <v>95</v>
      </c>
      <c r="C29" s="73" t="s">
        <v>96</v>
      </c>
    </row>
    <row r="30" spans="2:3" x14ac:dyDescent="0.3">
      <c r="B30" s="69" t="s">
        <v>97</v>
      </c>
      <c r="C30" s="73" t="s">
        <v>98</v>
      </c>
    </row>
    <row r="31" spans="2:3" x14ac:dyDescent="0.3">
      <c r="B31" s="69" t="s">
        <v>99</v>
      </c>
      <c r="C31" s="18">
        <v>0.5</v>
      </c>
    </row>
    <row r="32" spans="2:3" x14ac:dyDescent="0.3">
      <c r="B32" s="69" t="s">
        <v>100</v>
      </c>
      <c r="C32" s="18">
        <v>0.5</v>
      </c>
    </row>
    <row r="33" spans="2:3" x14ac:dyDescent="0.3">
      <c r="B33" s="72" t="s">
        <v>101</v>
      </c>
      <c r="C33" s="72"/>
    </row>
    <row r="34" spans="2:3" x14ac:dyDescent="0.3">
      <c r="B34" s="69" t="s">
        <v>95</v>
      </c>
      <c r="C34" s="73" t="s">
        <v>96</v>
      </c>
    </row>
    <row r="35" spans="2:3" x14ac:dyDescent="0.3">
      <c r="B35" s="69" t="s">
        <v>102</v>
      </c>
      <c r="C35" s="73">
        <v>0.9</v>
      </c>
    </row>
    <row r="36" spans="2:3" x14ac:dyDescent="0.3">
      <c r="B36" s="69" t="s">
        <v>103</v>
      </c>
      <c r="C36" s="73">
        <v>0.75</v>
      </c>
    </row>
    <row r="37" spans="2:3" x14ac:dyDescent="0.3">
      <c r="B37" s="72" t="s">
        <v>104</v>
      </c>
      <c r="C37" s="72"/>
    </row>
    <row r="38" spans="2:3" x14ac:dyDescent="0.3">
      <c r="B38" s="69" t="s">
        <v>105</v>
      </c>
      <c r="C38" s="18">
        <v>0.4</v>
      </c>
    </row>
    <row r="39" spans="2:3" x14ac:dyDescent="0.3">
      <c r="B39" s="69" t="s">
        <v>106</v>
      </c>
      <c r="C39" s="18">
        <v>0.46</v>
      </c>
    </row>
    <row r="40" spans="2:3" x14ac:dyDescent="0.3">
      <c r="B40" s="69" t="s">
        <v>107</v>
      </c>
      <c r="C40" s="18">
        <v>0.49</v>
      </c>
    </row>
    <row r="41" spans="2:3" x14ac:dyDescent="0.3">
      <c r="B41" s="69" t="s">
        <v>108</v>
      </c>
      <c r="C41" s="73">
        <v>0.34</v>
      </c>
    </row>
    <row r="42" spans="2:3" x14ac:dyDescent="0.3">
      <c r="B42" s="69" t="s">
        <v>109</v>
      </c>
      <c r="C42" s="73">
        <v>0.42</v>
      </c>
    </row>
    <row r="43" spans="2:3" x14ac:dyDescent="0.3">
      <c r="B43" s="69" t="s">
        <v>110</v>
      </c>
      <c r="C43" s="73">
        <v>0.46</v>
      </c>
    </row>
    <row r="44" spans="2:3" x14ac:dyDescent="0.3">
      <c r="B44" s="69" t="s">
        <v>111</v>
      </c>
      <c r="C44" s="73">
        <v>0.28999999999999998</v>
      </c>
    </row>
    <row r="45" spans="2:3" x14ac:dyDescent="0.3">
      <c r="B45" s="69" t="s">
        <v>112</v>
      </c>
      <c r="C45" s="73">
        <v>0.39</v>
      </c>
    </row>
    <row r="46" spans="2:3" x14ac:dyDescent="0.3">
      <c r="B46" s="69" t="s">
        <v>113</v>
      </c>
      <c r="C46" s="73">
        <v>0.44</v>
      </c>
    </row>
    <row r="47" spans="2:3" s="46" customFormat="1" x14ac:dyDescent="0.3">
      <c r="B47" s="76" t="s">
        <v>91</v>
      </c>
      <c r="C47" s="76"/>
    </row>
    <row r="48" spans="2:3" s="46" customFormat="1" x14ac:dyDescent="0.3">
      <c r="C48" s="47"/>
    </row>
    <row r="49" spans="3:3" s="46" customFormat="1" x14ac:dyDescent="0.3">
      <c r="C49" s="47"/>
    </row>
    <row r="50" spans="3:3" s="46" customFormat="1" x14ac:dyDescent="0.3">
      <c r="C50" s="47"/>
    </row>
    <row r="51" spans="3:3" s="46" customFormat="1" x14ac:dyDescent="0.3">
      <c r="C51" s="47"/>
    </row>
    <row r="52" spans="3:3" s="46" customFormat="1" x14ac:dyDescent="0.3">
      <c r="C52" s="47"/>
    </row>
    <row r="53" spans="3:3" s="46" customFormat="1" x14ac:dyDescent="0.3">
      <c r="C53" s="47"/>
    </row>
    <row r="54" spans="3:3" s="46" customFormat="1" x14ac:dyDescent="0.3">
      <c r="C54" s="47"/>
    </row>
    <row r="55" spans="3:3" s="46" customFormat="1" x14ac:dyDescent="0.3">
      <c r="C55" s="47"/>
    </row>
    <row r="56" spans="3:3" s="46" customFormat="1" x14ac:dyDescent="0.3">
      <c r="C56" s="47"/>
    </row>
    <row r="57" spans="3:3" s="46" customFormat="1" x14ac:dyDescent="0.3">
      <c r="C57" s="47"/>
    </row>
    <row r="58" spans="3:3" s="46" customFormat="1" x14ac:dyDescent="0.3">
      <c r="C58" s="47"/>
    </row>
    <row r="59" spans="3:3" s="46" customFormat="1" x14ac:dyDescent="0.3">
      <c r="C59" s="47"/>
    </row>
    <row r="60" spans="3:3" s="46" customFormat="1" x14ac:dyDescent="0.3">
      <c r="C60" s="47"/>
    </row>
    <row r="61" spans="3:3" s="46" customFormat="1" x14ac:dyDescent="0.3">
      <c r="C61" s="47"/>
    </row>
    <row r="62" spans="3:3" s="46" customFormat="1" x14ac:dyDescent="0.3">
      <c r="C62" s="47"/>
    </row>
  </sheetData>
  <mergeCells count="5">
    <mergeCell ref="B24:C24"/>
    <mergeCell ref="B27:C27"/>
    <mergeCell ref="B33:C33"/>
    <mergeCell ref="B37:C37"/>
    <mergeCell ref="B47:C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Condiciones de Uso</vt:lpstr>
      <vt:lpstr>Datos Pluviales</vt:lpstr>
      <vt:lpstr>Calculo de Escorrentía Pluvial</vt:lpstr>
      <vt:lpstr>Coeficiente de Escorrentía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Avila Utrera</dc:creator>
  <cp:lastModifiedBy>José Manuel Avila Utrera</cp:lastModifiedBy>
  <dcterms:created xsi:type="dcterms:W3CDTF">2024-12-11T16:12:31Z</dcterms:created>
  <dcterms:modified xsi:type="dcterms:W3CDTF">2024-12-11T22:17:23Z</dcterms:modified>
</cp:coreProperties>
</file>