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I:\.shortcut-targets-by-id\0BydmBeRrep3tYVFlay1MYVZPZmM\GGBC\Comité Técnico\2025\2025_CASA Guatemala\2025_CASAv2.0\Formularios\Energía\Formulario E-C2\"/>
    </mc:Choice>
  </mc:AlternateContent>
  <xr:revisionPtr revIDLastSave="0" documentId="13_ncr:1_{B6D23239-53F2-4736-9FCD-7CD3E8341EE1}" xr6:coauthVersionLast="47" xr6:coauthVersionMax="47" xr10:uidLastSave="{00000000-0000-0000-0000-000000000000}"/>
  <bookViews>
    <workbookView xWindow="-108" yWindow="-108" windowWidth="23256" windowHeight="12456" xr2:uid="{B69A7CA0-241B-4907-BD59-5CE968AC13FC}"/>
  </bookViews>
  <sheets>
    <sheet name="Información del proyecto" sheetId="11" r:id="rId1"/>
    <sheet name="Iluminación Areas Comunes" sheetId="4" r:id="rId2"/>
    <sheet name="Iluminación Interior" sheetId="3" r:id="rId3"/>
    <sheet name="Calefacción de agua" sheetId="5" r:id="rId4"/>
    <sheet name="Motores y Equipos" sheetId="6" r:id="rId5"/>
    <sheet name="HVAC" sheetId="7" r:id="rId6"/>
    <sheet name="Electrodomésticos" sheetId="8" r:id="rId7"/>
    <sheet name="Generación de Energía en Sitio" sheetId="9" r:id="rId8"/>
    <sheet name="Ref. Horas Operativas" sheetId="13" r:id="rId9"/>
    <sheet name="Referencia" sheetId="12"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3" l="1"/>
  <c r="C5" i="5"/>
  <c r="C6" i="5"/>
  <c r="C4" i="5"/>
  <c r="C5" i="4"/>
  <c r="C6" i="4"/>
  <c r="C4" i="4"/>
  <c r="C1" i="4"/>
  <c r="H23" i="8"/>
  <c r="H21" i="8"/>
  <c r="H19" i="8"/>
  <c r="H17" i="8"/>
  <c r="H15" i="8"/>
  <c r="H13" i="8"/>
  <c r="C5" i="8"/>
  <c r="C6" i="8"/>
  <c r="C4" i="8"/>
  <c r="C1" i="8"/>
  <c r="H23" i="6"/>
  <c r="C6" i="6"/>
  <c r="C5" i="6"/>
  <c r="C4" i="6"/>
  <c r="C1" i="6"/>
  <c r="C1" i="3"/>
  <c r="C5" i="9"/>
  <c r="C6" i="9"/>
  <c r="C4" i="9"/>
  <c r="C1" i="9"/>
  <c r="C1" i="5"/>
  <c r="J64" i="5"/>
  <c r="C6" i="3"/>
  <c r="C5" i="3"/>
  <c r="C4" i="3"/>
  <c r="T68" i="5" l="1"/>
  <c r="F60" i="5"/>
  <c r="T67" i="5" s="1"/>
  <c r="C23" i="11"/>
  <c r="H49" i="11" l="1"/>
  <c r="C49" i="11"/>
  <c r="O8" i="3" l="1"/>
  <c r="M48" i="11" l="1"/>
  <c r="N48" i="11"/>
  <c r="C51" i="11"/>
  <c r="N49" i="11" l="1"/>
  <c r="M49" i="11"/>
  <c r="N179" i="3"/>
  <c r="N178" i="3"/>
  <c r="N177" i="3"/>
  <c r="N176" i="3"/>
  <c r="N175" i="3"/>
  <c r="N174" i="3"/>
  <c r="N173" i="3"/>
  <c r="N172" i="3"/>
  <c r="N171" i="3"/>
  <c r="N170" i="3"/>
  <c r="N169" i="3"/>
  <c r="N168" i="3"/>
  <c r="N167" i="3"/>
  <c r="N166" i="3"/>
  <c r="N165" i="3"/>
  <c r="N164" i="3"/>
  <c r="N163" i="3"/>
  <c r="N162" i="3"/>
  <c r="N161" i="3"/>
  <c r="N160" i="3"/>
  <c r="N159" i="3"/>
  <c r="N158" i="3"/>
  <c r="N157" i="3"/>
  <c r="N156" i="3"/>
  <c r="N155" i="3"/>
  <c r="N154" i="3"/>
  <c r="N153" i="3"/>
  <c r="N152" i="3"/>
  <c r="N151" i="3"/>
  <c r="N150" i="3"/>
  <c r="N146" i="3"/>
  <c r="N145" i="3"/>
  <c r="N144" i="3"/>
  <c r="N143" i="3"/>
  <c r="N142" i="3"/>
  <c r="N141" i="3"/>
  <c r="N140" i="3"/>
  <c r="N139" i="3"/>
  <c r="N138" i="3"/>
  <c r="N137" i="3"/>
  <c r="N136" i="3"/>
  <c r="N135" i="3"/>
  <c r="N134" i="3"/>
  <c r="N133" i="3"/>
  <c r="N132" i="3"/>
  <c r="N131" i="3"/>
  <c r="N130" i="3"/>
  <c r="N129" i="3"/>
  <c r="N128" i="3"/>
  <c r="N127" i="3"/>
  <c r="N126" i="3"/>
  <c r="N125" i="3"/>
  <c r="N124" i="3"/>
  <c r="N123" i="3"/>
  <c r="N122" i="3"/>
  <c r="N121" i="3"/>
  <c r="N120" i="3"/>
  <c r="N119" i="3"/>
  <c r="N118" i="3"/>
  <c r="N117" i="3"/>
  <c r="N113" i="3"/>
  <c r="N112" i="3"/>
  <c r="N111" i="3"/>
  <c r="N110" i="3"/>
  <c r="N109" i="3"/>
  <c r="N108" i="3"/>
  <c r="N107" i="3"/>
  <c r="N106" i="3"/>
  <c r="N105" i="3"/>
  <c r="N104" i="3"/>
  <c r="N103" i="3"/>
  <c r="N102" i="3"/>
  <c r="N101" i="3"/>
  <c r="N100" i="3"/>
  <c r="N99" i="3"/>
  <c r="N98" i="3"/>
  <c r="N97" i="3"/>
  <c r="N96" i="3"/>
  <c r="N95" i="3"/>
  <c r="N94" i="3"/>
  <c r="N93" i="3"/>
  <c r="N92" i="3"/>
  <c r="N91" i="3"/>
  <c r="N90" i="3"/>
  <c r="N89" i="3"/>
  <c r="N88" i="3"/>
  <c r="N87" i="3"/>
  <c r="N86" i="3"/>
  <c r="N85" i="3"/>
  <c r="N84"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18" i="3"/>
  <c r="N35" i="5"/>
  <c r="T64" i="5"/>
  <c r="T62" i="5" l="1"/>
  <c r="T61" i="5" s="1"/>
  <c r="V61" i="5" s="1"/>
  <c r="C18" i="3" l="1"/>
  <c r="C51" i="3"/>
  <c r="C84" i="3"/>
  <c r="C117" i="3"/>
  <c r="C150"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K40" i="5"/>
  <c r="H36" i="5" l="1"/>
  <c r="I36" i="5" s="1"/>
  <c r="H37" i="5"/>
  <c r="I37" i="5" s="1"/>
  <c r="H38" i="5"/>
  <c r="I38" i="5" s="1"/>
  <c r="H39" i="5"/>
  <c r="I39" i="5" s="1"/>
  <c r="H35" i="5"/>
  <c r="I35" i="5" s="1"/>
  <c r="N36" i="5"/>
  <c r="N37" i="5"/>
  <c r="N38" i="5"/>
  <c r="N39" i="5"/>
  <c r="H14" i="6"/>
  <c r="H15" i="6"/>
  <c r="H16" i="6"/>
  <c r="N16" i="6" s="1"/>
  <c r="H17" i="6"/>
  <c r="N17" i="6" s="1"/>
  <c r="H18" i="6"/>
  <c r="N18" i="6" s="1"/>
  <c r="H19" i="6"/>
  <c r="N19" i="6" s="1"/>
  <c r="H20" i="6"/>
  <c r="N20" i="6" s="1"/>
  <c r="H21" i="6"/>
  <c r="N21" i="6" s="1"/>
  <c r="H22" i="6"/>
  <c r="N22" i="6" s="1"/>
  <c r="H13" i="6"/>
  <c r="H11" i="4"/>
  <c r="H9" i="4"/>
  <c r="T32" i="4"/>
  <c r="T33" i="4"/>
  <c r="K41" i="5"/>
  <c r="I11" i="7"/>
  <c r="I12" i="7"/>
  <c r="I13" i="7"/>
  <c r="I14" i="7"/>
  <c r="N11" i="7"/>
  <c r="N12" i="7"/>
  <c r="N13" i="7"/>
  <c r="N14" i="7"/>
  <c r="K11" i="7"/>
  <c r="M11" i="7" s="1"/>
  <c r="K12" i="7"/>
  <c r="M12" i="7" s="1"/>
  <c r="K13" i="7"/>
  <c r="M13" i="7" s="1"/>
  <c r="K14" i="7"/>
  <c r="M14" i="7" s="1"/>
  <c r="S83" i="7"/>
  <c r="S82" i="7"/>
  <c r="S61" i="7"/>
  <c r="S62" i="7"/>
  <c r="S59" i="7"/>
  <c r="S60" i="7"/>
  <c r="S58" i="7"/>
  <c r="T47" i="7"/>
  <c r="T48" i="7"/>
  <c r="T49" i="7"/>
  <c r="T46" i="7"/>
  <c r="T57" i="7"/>
  <c r="T56" i="7"/>
  <c r="T55" i="7"/>
  <c r="T54" i="7"/>
  <c r="T51" i="7"/>
  <c r="T52" i="7"/>
  <c r="T53" i="7"/>
  <c r="T50" i="7"/>
  <c r="S44" i="7"/>
  <c r="S45" i="7"/>
  <c r="S43" i="7"/>
  <c r="T40" i="7"/>
  <c r="T41" i="7"/>
  <c r="T42" i="7"/>
  <c r="T38" i="7"/>
  <c r="T39" i="7"/>
  <c r="T37" i="7"/>
  <c r="T36" i="7"/>
  <c r="T35" i="7"/>
  <c r="S33" i="7"/>
  <c r="T33" i="7" s="1"/>
  <c r="S34" i="7"/>
  <c r="T34" i="7" s="1"/>
  <c r="S32" i="7"/>
  <c r="T32" i="7" s="1"/>
  <c r="S31" i="7"/>
  <c r="T31" i="7" s="1"/>
  <c r="I10" i="7"/>
  <c r="I15" i="7" s="1"/>
  <c r="T30" i="7"/>
  <c r="T29" i="7"/>
  <c r="T28" i="7"/>
  <c r="T27" i="7"/>
  <c r="T26" i="7"/>
  <c r="T25" i="7"/>
  <c r="T24" i="7"/>
  <c r="T23" i="7"/>
  <c r="T22" i="7"/>
  <c r="T21" i="7"/>
  <c r="T19" i="7"/>
  <c r="T18" i="7"/>
  <c r="T20" i="7"/>
  <c r="T17" i="7"/>
  <c r="T16" i="7"/>
  <c r="T15" i="7"/>
  <c r="T14" i="7"/>
  <c r="T13" i="7"/>
  <c r="T12" i="7"/>
  <c r="T11" i="7"/>
  <c r="T10" i="7"/>
  <c r="T9" i="7"/>
  <c r="T8" i="7"/>
  <c r="T6" i="7"/>
  <c r="T5" i="7"/>
  <c r="T7" i="7"/>
  <c r="T4" i="7"/>
  <c r="K10" i="7" s="1"/>
  <c r="M10" i="7" s="1"/>
  <c r="I14" i="8"/>
  <c r="K14" i="8"/>
  <c r="L14" i="8" s="1"/>
  <c r="O14" i="8" s="1"/>
  <c r="K15" i="8"/>
  <c r="L15" i="8" s="1"/>
  <c r="O15" i="8" s="1"/>
  <c r="K16" i="8"/>
  <c r="L16" i="8" s="1"/>
  <c r="O16" i="8" s="1"/>
  <c r="K17" i="8"/>
  <c r="L17" i="8" s="1"/>
  <c r="O17" i="8" s="1"/>
  <c r="K18" i="8"/>
  <c r="L18" i="8" s="1"/>
  <c r="O18" i="8" s="1"/>
  <c r="K19" i="8"/>
  <c r="L19" i="8" s="1"/>
  <c r="O19" i="8" s="1"/>
  <c r="K20" i="8"/>
  <c r="L20" i="8" s="1"/>
  <c r="O20" i="8" s="1"/>
  <c r="K21" i="8"/>
  <c r="L21" i="8" s="1"/>
  <c r="O21" i="8" s="1"/>
  <c r="K22" i="8"/>
  <c r="L22" i="8" s="1"/>
  <c r="O22" i="8" s="1"/>
  <c r="K23" i="8"/>
  <c r="L23" i="8" s="1"/>
  <c r="O23" i="8" s="1"/>
  <c r="K24" i="8"/>
  <c r="L24" i="8" s="1"/>
  <c r="O24" i="8" s="1"/>
  <c r="K13" i="8"/>
  <c r="L13" i="8" s="1"/>
  <c r="O13" i="8" s="1"/>
  <c r="I15" i="8"/>
  <c r="I16" i="8"/>
  <c r="I17" i="8"/>
  <c r="I18" i="8"/>
  <c r="I19" i="8"/>
  <c r="I20" i="8"/>
  <c r="I21" i="8"/>
  <c r="I22" i="8"/>
  <c r="I23" i="8"/>
  <c r="I24" i="8"/>
  <c r="I13" i="8"/>
  <c r="K15" i="6"/>
  <c r="M15" i="6" s="1"/>
  <c r="K16" i="6"/>
  <c r="M16" i="6" s="1"/>
  <c r="K17" i="6"/>
  <c r="M17" i="6" s="1"/>
  <c r="K18" i="6"/>
  <c r="M18" i="6" s="1"/>
  <c r="K19" i="6"/>
  <c r="M19" i="6" s="1"/>
  <c r="K20" i="6"/>
  <c r="M20" i="6" s="1"/>
  <c r="K21" i="6"/>
  <c r="M21" i="6" s="1"/>
  <c r="K22" i="6"/>
  <c r="M22" i="6" s="1"/>
  <c r="K14" i="6"/>
  <c r="M14" i="6" s="1"/>
  <c r="K13" i="6"/>
  <c r="M13" i="6" s="1"/>
  <c r="S31" i="6"/>
  <c r="S30" i="6"/>
  <c r="K66" i="4"/>
  <c r="I66" i="4"/>
  <c r="K65" i="4"/>
  <c r="I65" i="4"/>
  <c r="K64" i="4"/>
  <c r="I64" i="4"/>
  <c r="K63" i="4"/>
  <c r="I63" i="4"/>
  <c r="K62" i="4"/>
  <c r="I62" i="4"/>
  <c r="C62" i="4"/>
  <c r="D62" i="4" s="1"/>
  <c r="K61" i="4"/>
  <c r="I61" i="4"/>
  <c r="K60" i="4"/>
  <c r="I60" i="4"/>
  <c r="K59" i="4"/>
  <c r="I59" i="4"/>
  <c r="K58" i="4"/>
  <c r="I58" i="4"/>
  <c r="K57" i="4"/>
  <c r="I57" i="4"/>
  <c r="C57" i="4"/>
  <c r="D57" i="4" s="1"/>
  <c r="K56" i="4"/>
  <c r="I56" i="4"/>
  <c r="K55" i="4"/>
  <c r="I55" i="4"/>
  <c r="K54" i="4"/>
  <c r="I54" i="4"/>
  <c r="K53" i="4"/>
  <c r="I53" i="4"/>
  <c r="K52" i="4"/>
  <c r="I52" i="4"/>
  <c r="C52" i="4"/>
  <c r="D52" i="4" s="1"/>
  <c r="K51" i="4"/>
  <c r="I51" i="4"/>
  <c r="K50" i="4"/>
  <c r="I50" i="4"/>
  <c r="K49" i="4"/>
  <c r="I49" i="4"/>
  <c r="K48" i="4"/>
  <c r="I48" i="4"/>
  <c r="K47" i="4"/>
  <c r="I47" i="4"/>
  <c r="C47" i="4"/>
  <c r="D47" i="4" s="1"/>
  <c r="K46" i="4"/>
  <c r="I46" i="4"/>
  <c r="K45" i="4"/>
  <c r="I45" i="4"/>
  <c r="K44" i="4"/>
  <c r="I44" i="4"/>
  <c r="K43" i="4"/>
  <c r="I43" i="4"/>
  <c r="K42" i="4"/>
  <c r="I42" i="4"/>
  <c r="C42" i="4"/>
  <c r="D42" i="4" s="1"/>
  <c r="K41" i="4"/>
  <c r="I41" i="4"/>
  <c r="K40" i="4"/>
  <c r="I40" i="4"/>
  <c r="K39" i="4"/>
  <c r="I39" i="4"/>
  <c r="K38" i="4"/>
  <c r="I38" i="4"/>
  <c r="K37" i="4"/>
  <c r="I37" i="4"/>
  <c r="C37" i="4"/>
  <c r="D37" i="4" s="1"/>
  <c r="K36" i="4"/>
  <c r="I36" i="4"/>
  <c r="K35" i="4"/>
  <c r="I35" i="4"/>
  <c r="K34" i="4"/>
  <c r="I34" i="4"/>
  <c r="K33" i="4"/>
  <c r="I33" i="4"/>
  <c r="K32" i="4"/>
  <c r="I32" i="4"/>
  <c r="C32" i="4"/>
  <c r="D32" i="4" s="1"/>
  <c r="K31" i="4"/>
  <c r="I31" i="4"/>
  <c r="K30" i="4"/>
  <c r="I30" i="4"/>
  <c r="K29" i="4"/>
  <c r="I29" i="4"/>
  <c r="K28" i="4"/>
  <c r="I28" i="4"/>
  <c r="K27" i="4"/>
  <c r="I27" i="4"/>
  <c r="C27" i="4"/>
  <c r="D27" i="4" s="1"/>
  <c r="K18" i="4"/>
  <c r="K19" i="4"/>
  <c r="K20" i="4"/>
  <c r="K21" i="4"/>
  <c r="K22" i="4"/>
  <c r="K23" i="4"/>
  <c r="K24" i="4"/>
  <c r="K25" i="4"/>
  <c r="K26" i="4"/>
  <c r="I26" i="4"/>
  <c r="I25" i="4"/>
  <c r="I24" i="4"/>
  <c r="I23" i="4"/>
  <c r="I22" i="4"/>
  <c r="C22" i="4"/>
  <c r="D22" i="4" s="1"/>
  <c r="C17" i="4"/>
  <c r="D17" i="4" s="1"/>
  <c r="I21" i="4"/>
  <c r="I20" i="4"/>
  <c r="I19" i="4"/>
  <c r="I18" i="4"/>
  <c r="K17" i="4"/>
  <c r="I17" i="4"/>
  <c r="N15" i="6" l="1"/>
  <c r="N14" i="6"/>
  <c r="C42" i="11"/>
  <c r="M42" i="11" s="1"/>
  <c r="H24" i="6"/>
  <c r="C46" i="11"/>
  <c r="M46" i="11" s="1"/>
  <c r="H60" i="5"/>
  <c r="R14" i="8"/>
  <c r="I16" i="7"/>
  <c r="N13" i="6"/>
  <c r="N24" i="6" s="1"/>
  <c r="R16" i="8"/>
  <c r="R19" i="8"/>
  <c r="R18" i="8"/>
  <c r="R17" i="8"/>
  <c r="R15" i="8"/>
  <c r="L26" i="8"/>
  <c r="L62" i="4"/>
  <c r="M62" i="4" s="1"/>
  <c r="T34" i="4"/>
  <c r="H13" i="4"/>
  <c r="N10" i="7"/>
  <c r="N15" i="7" s="1"/>
  <c r="F20" i="7" s="1"/>
  <c r="L57" i="4"/>
  <c r="M57" i="4" s="1"/>
  <c r="L52" i="4"/>
  <c r="M52" i="4" s="1"/>
  <c r="L47" i="4"/>
  <c r="M47" i="4" s="1"/>
  <c r="I67" i="4"/>
  <c r="N10" i="4" s="1"/>
  <c r="L37" i="4"/>
  <c r="M37" i="4" s="1"/>
  <c r="L32" i="4"/>
  <c r="M32" i="4" s="1"/>
  <c r="L27" i="4"/>
  <c r="M27" i="4" s="1"/>
  <c r="L42" i="4"/>
  <c r="M42" i="4" s="1"/>
  <c r="D67" i="4"/>
  <c r="N8" i="4" s="1"/>
  <c r="N9" i="4" s="1"/>
  <c r="H44" i="11" s="1"/>
  <c r="N44" i="11" s="1"/>
  <c r="L17" i="4"/>
  <c r="M17" i="4" s="1"/>
  <c r="L22" i="4"/>
  <c r="M22" i="4" s="1"/>
  <c r="C47" i="11" l="1"/>
  <c r="M47" i="11" s="1"/>
  <c r="C45" i="11"/>
  <c r="M45" i="11" s="1"/>
  <c r="H45" i="11"/>
  <c r="N45" i="11" s="1"/>
  <c r="O25" i="8"/>
  <c r="L25" i="8"/>
  <c r="U33" i="4"/>
  <c r="E28" i="6"/>
  <c r="M67" i="4"/>
  <c r="H46" i="11" l="1"/>
  <c r="N46" i="11" s="1"/>
  <c r="H29" i="8"/>
  <c r="U34" i="4"/>
  <c r="N11" i="4" s="1"/>
  <c r="L179" i="3"/>
  <c r="L178" i="3"/>
  <c r="L177" i="3"/>
  <c r="L176" i="3"/>
  <c r="L175" i="3"/>
  <c r="F175" i="3"/>
  <c r="G175" i="3" s="1"/>
  <c r="L174" i="3"/>
  <c r="L173" i="3"/>
  <c r="L172" i="3"/>
  <c r="F172" i="3"/>
  <c r="G172" i="3" s="1"/>
  <c r="L171" i="3"/>
  <c r="L170" i="3"/>
  <c r="L169" i="3"/>
  <c r="F169" i="3"/>
  <c r="G169" i="3" s="1"/>
  <c r="L168" i="3"/>
  <c r="L167" i="3"/>
  <c r="L166" i="3"/>
  <c r="F166" i="3"/>
  <c r="G166" i="3" s="1"/>
  <c r="L165" i="3"/>
  <c r="L164" i="3"/>
  <c r="L163" i="3"/>
  <c r="F163" i="3"/>
  <c r="G163" i="3" s="1"/>
  <c r="L162" i="3"/>
  <c r="L161" i="3"/>
  <c r="L160" i="3"/>
  <c r="F160" i="3"/>
  <c r="G160" i="3" s="1"/>
  <c r="L159" i="3"/>
  <c r="L158" i="3"/>
  <c r="L157" i="3"/>
  <c r="L156" i="3"/>
  <c r="L155" i="3"/>
  <c r="F155" i="3"/>
  <c r="G155" i="3" s="1"/>
  <c r="L154" i="3"/>
  <c r="L153" i="3"/>
  <c r="L152" i="3"/>
  <c r="L151" i="3"/>
  <c r="L150" i="3"/>
  <c r="F150" i="3"/>
  <c r="G150" i="3" s="1"/>
  <c r="L146" i="3"/>
  <c r="L145" i="3"/>
  <c r="L144" i="3"/>
  <c r="L143" i="3"/>
  <c r="L142" i="3"/>
  <c r="F142" i="3"/>
  <c r="G142" i="3" s="1"/>
  <c r="L141" i="3"/>
  <c r="L140" i="3"/>
  <c r="L139" i="3"/>
  <c r="F139" i="3"/>
  <c r="G139" i="3" s="1"/>
  <c r="L138" i="3"/>
  <c r="L137" i="3"/>
  <c r="L136" i="3"/>
  <c r="F136" i="3"/>
  <c r="G136" i="3" s="1"/>
  <c r="L135" i="3"/>
  <c r="L134" i="3"/>
  <c r="L133" i="3"/>
  <c r="F133" i="3"/>
  <c r="G133" i="3" s="1"/>
  <c r="L132" i="3"/>
  <c r="L131" i="3"/>
  <c r="L130" i="3"/>
  <c r="F130" i="3"/>
  <c r="G130" i="3" s="1"/>
  <c r="L129" i="3"/>
  <c r="L128" i="3"/>
  <c r="L127" i="3"/>
  <c r="F127" i="3"/>
  <c r="G127" i="3" s="1"/>
  <c r="L126" i="3"/>
  <c r="L125" i="3"/>
  <c r="L124" i="3"/>
  <c r="L123" i="3"/>
  <c r="L122" i="3"/>
  <c r="F122" i="3"/>
  <c r="G122" i="3" s="1"/>
  <c r="L121" i="3"/>
  <c r="L120" i="3"/>
  <c r="L119" i="3"/>
  <c r="L118" i="3"/>
  <c r="L117" i="3"/>
  <c r="F117" i="3"/>
  <c r="G117" i="3" s="1"/>
  <c r="L113" i="3"/>
  <c r="L112" i="3"/>
  <c r="L111" i="3"/>
  <c r="L110" i="3"/>
  <c r="L109" i="3"/>
  <c r="F109" i="3"/>
  <c r="G109" i="3" s="1"/>
  <c r="L108" i="3"/>
  <c r="L107" i="3"/>
  <c r="L106" i="3"/>
  <c r="F106" i="3"/>
  <c r="G106" i="3" s="1"/>
  <c r="L105" i="3"/>
  <c r="L104" i="3"/>
  <c r="L103" i="3"/>
  <c r="F103" i="3"/>
  <c r="G103" i="3" s="1"/>
  <c r="L102" i="3"/>
  <c r="L101" i="3"/>
  <c r="L100" i="3"/>
  <c r="F100" i="3"/>
  <c r="G100" i="3" s="1"/>
  <c r="L99" i="3"/>
  <c r="L98" i="3"/>
  <c r="L97" i="3"/>
  <c r="F97" i="3"/>
  <c r="G97" i="3" s="1"/>
  <c r="L96" i="3"/>
  <c r="L95" i="3"/>
  <c r="L94" i="3"/>
  <c r="F94" i="3"/>
  <c r="G94" i="3" s="1"/>
  <c r="L93" i="3"/>
  <c r="L92" i="3"/>
  <c r="L91" i="3"/>
  <c r="L90" i="3"/>
  <c r="L89" i="3"/>
  <c r="F89" i="3"/>
  <c r="G89" i="3" s="1"/>
  <c r="L88" i="3"/>
  <c r="L87" i="3"/>
  <c r="L86" i="3"/>
  <c r="L85" i="3"/>
  <c r="L84" i="3"/>
  <c r="F84" i="3"/>
  <c r="G84" i="3" s="1"/>
  <c r="L80" i="3"/>
  <c r="L79" i="3"/>
  <c r="L78" i="3"/>
  <c r="L77" i="3"/>
  <c r="L76" i="3"/>
  <c r="F76" i="3"/>
  <c r="G76" i="3" s="1"/>
  <c r="L75" i="3"/>
  <c r="L74" i="3"/>
  <c r="L73" i="3"/>
  <c r="F73" i="3"/>
  <c r="G73" i="3" s="1"/>
  <c r="L72" i="3"/>
  <c r="L71" i="3"/>
  <c r="L70" i="3"/>
  <c r="F70" i="3"/>
  <c r="G70" i="3" s="1"/>
  <c r="L69" i="3"/>
  <c r="L68" i="3"/>
  <c r="L67" i="3"/>
  <c r="F67" i="3"/>
  <c r="G67" i="3" s="1"/>
  <c r="L66" i="3"/>
  <c r="L65" i="3"/>
  <c r="L64" i="3"/>
  <c r="F64" i="3"/>
  <c r="G64" i="3" s="1"/>
  <c r="L63" i="3"/>
  <c r="L62" i="3"/>
  <c r="L61" i="3"/>
  <c r="F61" i="3"/>
  <c r="G61" i="3" s="1"/>
  <c r="L60" i="3"/>
  <c r="L59" i="3"/>
  <c r="L58" i="3"/>
  <c r="L57" i="3"/>
  <c r="L56" i="3"/>
  <c r="F56" i="3"/>
  <c r="G56" i="3" s="1"/>
  <c r="L55" i="3"/>
  <c r="L54" i="3"/>
  <c r="L53" i="3"/>
  <c r="L52" i="3"/>
  <c r="L51" i="3"/>
  <c r="F51" i="3"/>
  <c r="G51" i="3" s="1"/>
  <c r="F43" i="3"/>
  <c r="F31" i="3"/>
  <c r="F34" i="3"/>
  <c r="F37" i="3"/>
  <c r="F40" i="3"/>
  <c r="F28" i="3"/>
  <c r="F23" i="3"/>
  <c r="F18" i="3"/>
  <c r="P35" i="5"/>
  <c r="M40" i="5"/>
  <c r="P39" i="5"/>
  <c r="P38" i="5"/>
  <c r="P37" i="5"/>
  <c r="P36" i="5"/>
  <c r="C44" i="11" l="1"/>
  <c r="M44" i="11" s="1"/>
  <c r="H47" i="11"/>
  <c r="N47" i="11" s="1"/>
  <c r="N13" i="4"/>
  <c r="O117" i="3"/>
  <c r="P117" i="3" s="1"/>
  <c r="J45" i="5"/>
  <c r="H42" i="11" s="1"/>
  <c r="N42" i="11" s="1"/>
  <c r="O56" i="3"/>
  <c r="P56" i="3" s="1"/>
  <c r="O76" i="3"/>
  <c r="P76" i="3" s="1"/>
  <c r="O175" i="3"/>
  <c r="P175" i="3" s="1"/>
  <c r="O84" i="3"/>
  <c r="P84" i="3" s="1"/>
  <c r="O64" i="3"/>
  <c r="P64" i="3" s="1"/>
  <c r="O94" i="3"/>
  <c r="P94" i="3" s="1"/>
  <c r="O103" i="3"/>
  <c r="P103" i="3" s="1"/>
  <c r="O172" i="3"/>
  <c r="P172" i="3" s="1"/>
  <c r="O97" i="3"/>
  <c r="P97" i="3" s="1"/>
  <c r="O106" i="3"/>
  <c r="P106" i="3" s="1"/>
  <c r="O51" i="3"/>
  <c r="P51" i="3" s="1"/>
  <c r="O163" i="3"/>
  <c r="P163" i="3" s="1"/>
  <c r="O122" i="3"/>
  <c r="P122" i="3" s="1"/>
  <c r="O133" i="3"/>
  <c r="P133" i="3" s="1"/>
  <c r="O142" i="3"/>
  <c r="P142" i="3" s="1"/>
  <c r="O67" i="3"/>
  <c r="P67" i="3" s="1"/>
  <c r="G147" i="3"/>
  <c r="O155" i="3"/>
  <c r="P155" i="3" s="1"/>
  <c r="O73" i="3"/>
  <c r="P73" i="3" s="1"/>
  <c r="O166" i="3"/>
  <c r="P166" i="3" s="1"/>
  <c r="O89" i="3"/>
  <c r="P89" i="3" s="1"/>
  <c r="O127" i="3"/>
  <c r="P127" i="3" s="1"/>
  <c r="O136" i="3"/>
  <c r="P136" i="3" s="1"/>
  <c r="O61" i="3"/>
  <c r="P61" i="3" s="1"/>
  <c r="O70" i="3"/>
  <c r="P70" i="3" s="1"/>
  <c r="G180" i="3"/>
  <c r="L81" i="3"/>
  <c r="L180" i="3"/>
  <c r="O100" i="3"/>
  <c r="P100" i="3" s="1"/>
  <c r="O160" i="3"/>
  <c r="P160" i="3" s="1"/>
  <c r="O169" i="3"/>
  <c r="P169" i="3" s="1"/>
  <c r="L114" i="3"/>
  <c r="O109" i="3"/>
  <c r="P109" i="3" s="1"/>
  <c r="O130" i="3"/>
  <c r="P130" i="3" s="1"/>
  <c r="O139" i="3"/>
  <c r="P139" i="3" s="1"/>
  <c r="O150" i="3"/>
  <c r="P150" i="3" s="1"/>
  <c r="L147" i="3"/>
  <c r="G114" i="3"/>
  <c r="G81" i="3"/>
  <c r="G43" i="3"/>
  <c r="G40" i="3"/>
  <c r="G37" i="3"/>
  <c r="G34" i="3"/>
  <c r="G31" i="3"/>
  <c r="G28" i="3"/>
  <c r="G23" i="3"/>
  <c r="G18" i="3"/>
  <c r="P81" i="3" l="1"/>
  <c r="P114" i="3"/>
  <c r="P180" i="3"/>
  <c r="O23" i="3"/>
  <c r="P23" i="3" s="1"/>
  <c r="O43" i="3"/>
  <c r="P43" i="3" s="1"/>
  <c r="O18" i="3"/>
  <c r="P18" i="3" s="1"/>
  <c r="O31" i="3"/>
  <c r="P31" i="3" s="1"/>
  <c r="O40" i="3"/>
  <c r="P40" i="3" s="1"/>
  <c r="O28" i="3"/>
  <c r="P28" i="3" s="1"/>
  <c r="P147" i="3"/>
  <c r="O37" i="3"/>
  <c r="P37" i="3" s="1"/>
  <c r="O34" i="3"/>
  <c r="P34" i="3" s="1"/>
  <c r="G48" i="3"/>
  <c r="O9" i="3" s="1"/>
  <c r="L48" i="3"/>
  <c r="O11" i="3" s="1"/>
  <c r="O10" i="3" l="1"/>
  <c r="H43" i="11" s="1"/>
  <c r="P48" i="3"/>
  <c r="N43" i="11" l="1"/>
  <c r="H54" i="11"/>
  <c r="H53" i="11"/>
  <c r="T32" i="3"/>
  <c r="T34" i="3" s="1"/>
  <c r="O12" i="3"/>
  <c r="O14" i="3"/>
  <c r="H57" i="11" l="1"/>
  <c r="H58" i="11" s="1"/>
  <c r="H59" i="11"/>
  <c r="C43" i="11"/>
  <c r="M43" i="11" l="1"/>
  <c r="C53" i="11"/>
  <c r="C54" i="11"/>
  <c r="C59" i="11" s="1"/>
  <c r="C96" i="11" s="1"/>
  <c r="C97" i="11" l="1"/>
  <c r="C57" i="11"/>
  <c r="C58" i="11" s="1"/>
  <c r="D16" i="9" s="1"/>
  <c r="C90" i="11"/>
  <c r="C91" i="11"/>
  <c r="D86" i="11" l="1"/>
  <c r="C93" i="11"/>
  <c r="C94" i="11" s="1"/>
  <c r="G16" i="9" l="1"/>
  <c r="G18" i="9"/>
  <c r="G17" i="9"/>
  <c r="G20" i="9"/>
  <c r="G19" i="9"/>
  <c r="G21" i="9" l="1"/>
  <c r="D24" i="9" s="1"/>
</calcChain>
</file>

<file path=xl/sharedStrings.xml><?xml version="1.0" encoding="utf-8"?>
<sst xmlns="http://schemas.openxmlformats.org/spreadsheetml/2006/main" count="900" uniqueCount="416">
  <si>
    <t>v 2.0</t>
  </si>
  <si>
    <t>Formulario Piloto</t>
  </si>
  <si>
    <t>Información inicial</t>
  </si>
  <si>
    <t>kw/h</t>
  </si>
  <si>
    <t>Si</t>
  </si>
  <si>
    <t>No</t>
  </si>
  <si>
    <t>No. Ocupantes</t>
  </si>
  <si>
    <t>Iluminación</t>
  </si>
  <si>
    <t>Refrigeradora</t>
  </si>
  <si>
    <t xml:space="preserve">Lavadora </t>
  </si>
  <si>
    <t>Secadora</t>
  </si>
  <si>
    <t>Bomba de agua</t>
  </si>
  <si>
    <t>PTAR</t>
  </si>
  <si>
    <t>Total</t>
  </si>
  <si>
    <t>HVAC</t>
  </si>
  <si>
    <t>%</t>
  </si>
  <si>
    <t>Horno microondas</t>
  </si>
  <si>
    <t>El proyecto cuenta con planta de tratamiento de aguas residuales</t>
  </si>
  <si>
    <t>El proyecto cuenta con elevadores</t>
  </si>
  <si>
    <t>Calefacción</t>
  </si>
  <si>
    <t>Electrodomésticos</t>
  </si>
  <si>
    <t>Otros</t>
  </si>
  <si>
    <t>Fecha de emisión del formulario</t>
  </si>
  <si>
    <t>Tipología</t>
  </si>
  <si>
    <t>Funcion del Espacio Residencial</t>
  </si>
  <si>
    <t xml:space="preserve">Densidad de Potencia Máxima Permitida </t>
  </si>
  <si>
    <t>Vestibulos y áreas de circulación</t>
  </si>
  <si>
    <t>Watt/m2</t>
  </si>
  <si>
    <t>Estudios</t>
  </si>
  <si>
    <t xml:space="preserve">Cocina </t>
  </si>
  <si>
    <t>Comedor</t>
  </si>
  <si>
    <t>Sala</t>
  </si>
  <si>
    <t>Sanitarios</t>
  </si>
  <si>
    <t>Closets</t>
  </si>
  <si>
    <t>Gimnasios</t>
  </si>
  <si>
    <t>Dormitorios</t>
  </si>
  <si>
    <t>Estacionamiento</t>
  </si>
  <si>
    <t>Almacenamiento</t>
  </si>
  <si>
    <t>Estacionamientos y calles exteriores</t>
  </si>
  <si>
    <t>Banquetas de ancho menor a 3.00m</t>
  </si>
  <si>
    <t>Banquetas de ancho mayor a 3.00m, plazas, atrios y espacios abiertos</t>
  </si>
  <si>
    <t>Jardinización</t>
  </si>
  <si>
    <t>No. Tipologías</t>
  </si>
  <si>
    <t>DPI máximo (w/m2)</t>
  </si>
  <si>
    <t>Área del Espacio (m2)</t>
  </si>
  <si>
    <t>Código de Luminarias</t>
  </si>
  <si>
    <t>Cantidad</t>
  </si>
  <si>
    <t xml:space="preserve">Potencia (W) </t>
  </si>
  <si>
    <t xml:space="preserve">Lúmenes </t>
  </si>
  <si>
    <t>lm/w</t>
  </si>
  <si>
    <t>DPI Total</t>
  </si>
  <si>
    <t>% Eficiencia</t>
  </si>
  <si>
    <t>Lavandería</t>
  </si>
  <si>
    <t>Potencia t (W)</t>
  </si>
  <si>
    <t>Sala / Comedor / Cocina</t>
  </si>
  <si>
    <t>Potencia máxima</t>
  </si>
  <si>
    <t>Watts</t>
  </si>
  <si>
    <t>Eficiencia</t>
  </si>
  <si>
    <t>Tipo de calentador</t>
  </si>
  <si>
    <t>Eficiencia requerida</t>
  </si>
  <si>
    <t>Calentadores Eléctricos de mesa ≤ 12 kW</t>
  </si>
  <si>
    <t>EF</t>
  </si>
  <si>
    <t>Calentadores eléctricos  ≤ 12 kW</t>
  </si>
  <si>
    <t>Calentadores eléctricos  &gt; 12 kW</t>
  </si>
  <si>
    <t>Calentadores eléctricos  ≤ 12 Amps y ≤ 250 Volts</t>
  </si>
  <si>
    <t>Calentadores de agua de almacenamiento a gas ≤ 75,000 Btu/h</t>
  </si>
  <si>
    <t>Calentadores de agua de almacenamiento a gas &gt; 75,000 Btu/h</t>
  </si>
  <si>
    <t>Et</t>
  </si>
  <si>
    <t>Calentador de agua a gas sin tanque &gt; 50,000 Btu/h &lt; 200,000 Btu /h ≥ 200,000 (Btu/h)/gal</t>
  </si>
  <si>
    <t>Calentador de agua a gas sin tanque ≥ 200,000 (Btu/h)/gal</t>
  </si>
  <si>
    <t>Calentadores de agua con almacenamiento de aceite ≤ 105,000 Btu/h</t>
  </si>
  <si>
    <t>Calentadores de agua con almacenamiento de aceite ≤ 105,000 Btu/h &gt; 105,000 Btu/h</t>
  </si>
  <si>
    <t>Calentador de agua de aceite sin tanque ≤ 210,000 Btu/h</t>
  </si>
  <si>
    <t>Calentador de agua de aceite sin tanque &gt; 210,000 Btu/h</t>
  </si>
  <si>
    <t>Calderas de suministro de agua caliente, gas y aceite ≥ 300,000 Btu/h/l &lt; 12,500 Btu/h</t>
  </si>
  <si>
    <t>Calderas de suministro de agua caliente a gas</t>
  </si>
  <si>
    <t>Calentadores de piscina, gas y aceite</t>
  </si>
  <si>
    <t>Calentadores de piscina con bombas de calor</t>
  </si>
  <si>
    <t>COP</t>
  </si>
  <si>
    <t>No.</t>
  </si>
  <si>
    <t>Indicar tipo de calentadior</t>
  </si>
  <si>
    <t>Horas operativas</t>
  </si>
  <si>
    <t>Función del Espacio</t>
  </si>
  <si>
    <t>Consumo energético base</t>
  </si>
  <si>
    <t>Consumo energético eficiente</t>
  </si>
  <si>
    <t>kW</t>
  </si>
  <si>
    <t>Iluminación Interior</t>
  </si>
  <si>
    <t>Iluminación Exterior / Áreas comunes</t>
  </si>
  <si>
    <t>Sensor</t>
  </si>
  <si>
    <t>Tipo de sensor</t>
  </si>
  <si>
    <t>Ocupación</t>
  </si>
  <si>
    <t>Movimiento</t>
  </si>
  <si>
    <t>Estacionamiento techado / sotano</t>
  </si>
  <si>
    <t>Estacionamientos exteriores</t>
  </si>
  <si>
    <t>Calles exteriores</t>
  </si>
  <si>
    <t>Areas de circulación</t>
  </si>
  <si>
    <t xml:space="preserve">Vestibulos </t>
  </si>
  <si>
    <t>Banquetas / Caminamientos de ancho menor a 3.00m</t>
  </si>
  <si>
    <t>Plazas exteriores, atrios y espacios abiertos</t>
  </si>
  <si>
    <t>Banquetas / Caminamientos ancho mayor a 3.00m</t>
  </si>
  <si>
    <t>Área no regularmente ocupada</t>
  </si>
  <si>
    <t>Área no regularmente ocupada con sensores de iluminación</t>
  </si>
  <si>
    <t>Eficiencia Energética. Iluminación de áreas interiores</t>
  </si>
  <si>
    <t>Eficiencia Energética. Calefacción de agua</t>
  </si>
  <si>
    <t>Marca / Modelo</t>
  </si>
  <si>
    <t>Velocidad Sincrónica (rpm)</t>
  </si>
  <si>
    <t>Potencia del motor (HP)</t>
  </si>
  <si>
    <t>n.a</t>
  </si>
  <si>
    <t>Eficiencia Energética Nominal</t>
  </si>
  <si>
    <t>rpm</t>
  </si>
  <si>
    <t>HP</t>
  </si>
  <si>
    <t>Eficiencia mínima</t>
  </si>
  <si>
    <t>Tipo de motor</t>
  </si>
  <si>
    <t>Posición que ocupa HP</t>
  </si>
  <si>
    <t>Posición que ocupa rpm</t>
  </si>
  <si>
    <t>No. Unidades</t>
  </si>
  <si>
    <t>Consumo (kW)t</t>
  </si>
  <si>
    <t>Consumo (kW) / unidad</t>
  </si>
  <si>
    <t>Eficiencia energética por equipos y motores instalados</t>
  </si>
  <si>
    <t>Consumo eficiente</t>
  </si>
  <si>
    <t>Eficiencia energética por calefacción de agua</t>
  </si>
  <si>
    <t>Eficiencia Energética. Electrodomésticos</t>
  </si>
  <si>
    <t xml:space="preserve">Eficiencia Energética. Motores y Equipos Instalados. </t>
  </si>
  <si>
    <t>Instalación en el proyecto</t>
  </si>
  <si>
    <t>ENERG</t>
  </si>
  <si>
    <t>Otra (Indicar)</t>
  </si>
  <si>
    <t>Unidades Residenciales</t>
  </si>
  <si>
    <t>Áreas condominales</t>
  </si>
  <si>
    <t>Tipo de energía</t>
  </si>
  <si>
    <t>Electricidad</t>
  </si>
  <si>
    <t>Gas</t>
  </si>
  <si>
    <t>Consumo (BTU) / unidad</t>
  </si>
  <si>
    <t xml:space="preserve">Estufa </t>
  </si>
  <si>
    <t xml:space="preserve">Horno </t>
  </si>
  <si>
    <t>Consumo Energético Base (Kw) / Unidad</t>
  </si>
  <si>
    <t>El proyecto dejará instalado iluminación en áreas comunes y exteriores</t>
  </si>
  <si>
    <t>Consumo estimado de energía</t>
  </si>
  <si>
    <t>Elevadores</t>
  </si>
  <si>
    <t>Otros (Indicar)</t>
  </si>
  <si>
    <t>Eficiencia energética por electrodomésticos</t>
  </si>
  <si>
    <t>Consumo eficiente kW</t>
  </si>
  <si>
    <t>Seleccionar</t>
  </si>
  <si>
    <t>Total kW</t>
  </si>
  <si>
    <t>EnergyStarⓇ</t>
  </si>
  <si>
    <t>Eficiencia Energética. Equipos HVAC</t>
  </si>
  <si>
    <t>Equipo</t>
  </si>
  <si>
    <t>Tipo de Equipo</t>
  </si>
  <si>
    <t>IEER</t>
  </si>
  <si>
    <t>Aire acondicionado de pared &lt;= 30,000 BTU/h</t>
  </si>
  <si>
    <t>Acondicionador de aire, enfriados por aire &gt;= 65,000 BTU/h y &lt; 135,000 BTU/h</t>
  </si>
  <si>
    <t>Acondicionador de aire, enfriados por aire&gt;= 135,000 BTU/h y &lt; 240,000 BTU/h</t>
  </si>
  <si>
    <t xml:space="preserve">Acondicionador de aire enfriado por aire &lt; 65,000 BTU/h </t>
  </si>
  <si>
    <t>Acondicionadores de aire, enfriados por agua &lt; 65,000 BTU/h</t>
  </si>
  <si>
    <t>Acondicionadores de aire, enfriados por agua&gt;= 65,000 BTU/h y &lt; 135,000 BTU/h</t>
  </si>
  <si>
    <t>Acondicionadores de aire, enfriados por agua &gt;= 135,000 BTU/h y &lt; 240,000 BTU/h</t>
  </si>
  <si>
    <t>Acondicionadores de aire, enfriados evaporativamente &lt; 65,000 BTU/h</t>
  </si>
  <si>
    <t>Acondicionadores de aire, enfriados evaporativamente &gt;= 65,000 BTU/h y &lt; 135,000 BTU/h</t>
  </si>
  <si>
    <t>Acondicionadores de aire, enfriados evaporativamente &gt;= 135,000 BTU/h y &lt; 240,000 BTU/h</t>
  </si>
  <si>
    <t>Unidades condensadoras, enfriadas por aire</t>
  </si>
  <si>
    <t>Unidades condensadoras, enfriadas por agiua</t>
  </si>
  <si>
    <t>Unidades condensadoras, con enfriamiento evaporativo</t>
  </si>
  <si>
    <t>Bombas de calor enfriado por aire &lt; 65,000 BTU/h</t>
  </si>
  <si>
    <t>Bombas de calor a través de pared (enfriamiento, calefacción)</t>
  </si>
  <si>
    <t>Bombas de calor, enfriados por aire &gt;= 65,000 BTU/h y &lt; 135,000 BTU/h</t>
  </si>
  <si>
    <t>Bombas de calor, enfriados por aire&gt;= 135,000 BTU/h y &lt; 240,000 BTU/h</t>
  </si>
  <si>
    <t>Bombas de calor, fuente de agua &lt; 17,000 BTU/h</t>
  </si>
  <si>
    <t>Bombas de calor, fuente de agua &gt;= 17,000 BTU/h y &lt; 65,000 BTU/h</t>
  </si>
  <si>
    <t>Bombas de calor, fuente de agua &gt;= 65 ,000 BTU/h y &lt; 135 ,000 BTU/h</t>
  </si>
  <si>
    <t>Bombas de calor.  Fuente de Agua, agua/agua</t>
  </si>
  <si>
    <t>Bombas de calor. Fuente Geotermal</t>
  </si>
  <si>
    <t>Bombas de calor. Fuente de Agua Subterranea</t>
  </si>
  <si>
    <t>Bombas de calor. Fuente de Agua Subterránea, agua/agua</t>
  </si>
  <si>
    <t>Chillers enfriados por agua &lt;150 tons</t>
  </si>
  <si>
    <t>Chillers enfriados por agua &gt;= 150 tons</t>
  </si>
  <si>
    <t>A/C</t>
  </si>
  <si>
    <t>Calefactor de Aire. Encendido a Gas &lt;225,000 BTU/h</t>
  </si>
  <si>
    <t>Calefactor de Aire. Encendido a Gas &gt;= 225,000 BTU/h</t>
  </si>
  <si>
    <t>Calefactor de Aire. Encendido a Combustible Liquido &lt;225,000 BTU/h</t>
  </si>
  <si>
    <t>Calefactor de Aire. Encendido a Combustible Liquido &gt;= 225,000 BTU/h</t>
  </si>
  <si>
    <t>Calefactor de Aire. Enductado, Encendido a Gas</t>
  </si>
  <si>
    <t>Aires acondicionados terminales empaquetados &lt; 7,000 BTU/h (Enfriamiento)</t>
  </si>
  <si>
    <t>Aires acondicionados terminales empaquetados, &gt; 15,000 BTU/h (Enfriamiento)</t>
  </si>
  <si>
    <t>Bombas de calor de terminales empaquetadas &lt; 7,000 BTU/h (Enfriamiento)</t>
  </si>
  <si>
    <t>Bombas de calor de terminales empaquetadas &gt; 15,000 BTU/h (Enfriamiento)</t>
  </si>
  <si>
    <t>Bombas de calor de terminales empaquetadas &lt; 7,000 BTU/h (Calefacción)</t>
  </si>
  <si>
    <t>Bombas de calor de terminales empaquetadas &gt; 15,000 BTU/h (Calefacción)</t>
  </si>
  <si>
    <t xml:space="preserve">Aires acondicionados verticales. Single Package &lt; 65,000 BTU/h </t>
  </si>
  <si>
    <t>Aires acondicionados verticales. Single Package  &gt;= 65,000 BTU/h y &lt; 135,000 BTU/h</t>
  </si>
  <si>
    <t>Aires acondicionados verticales. Single Package &gt;= 135,000 BTU/h y &lt; 240,000 BTU/h</t>
  </si>
  <si>
    <t>Bobmas de calor verticales. Single Package &lt; 65,000 BTU/h (Enfriamiento)</t>
  </si>
  <si>
    <t>Bobmas de calor verticales. Single Package &gt;= 65,000 BTU/h y &lt; 135,000 BTU/h (Enfriamiento)</t>
  </si>
  <si>
    <t>Bobmas de calor verticales. Single Package &gt;= 135,000 BTU/h y &lt; 240,000 BTU/h (Enfriamiento)</t>
  </si>
  <si>
    <t>Bombas de calor. Geotermal, salmuera/agua</t>
  </si>
  <si>
    <t>Bobmas de calor verticales. Single Package &lt; 65,000 BTU/h (Calefacción)</t>
  </si>
  <si>
    <t>Bobmas de calor verticales. Single Package &gt;= 65,000 BTU/h y &lt; 135,000 BTU/h (Calefacción)</t>
  </si>
  <si>
    <t>Bobmas de calor verticales. Single Package &gt;= 135,000 BTU/h y &lt; 240,000 BTU/h (Calefacción)</t>
  </si>
  <si>
    <t>Aire para habitaciones &gt;= 8.000 BTU/h and &lt;14,000 BTU/h</t>
  </si>
  <si>
    <t>Aire para habitaciones &lt; 8,000 BTU/h</t>
  </si>
  <si>
    <t>Aire para habitaciones &gt;= 14,000 BTU/h and &lt;20,000 BTU/h</t>
  </si>
  <si>
    <t>Aire para habitaciones &gt;= 20,000 BTU/h</t>
  </si>
  <si>
    <t>Calderas de Agua. Encendido a Gas &lt;300 kBTU/h</t>
  </si>
  <si>
    <t>Calderas de Agua. Encendido a Gas &gt;=300 kBTU/h y &lt;=2,500 kBTU/h</t>
  </si>
  <si>
    <t>Calderas de Agua. Encendido a Gas &gt;= 2,500 kBTU/h</t>
  </si>
  <si>
    <t>Calderas de Agua. Encendido a combustible &lt;300 kBTU/h</t>
  </si>
  <si>
    <t>Calderas de Agua. Encendido a combustible &gt;=300 kBTU/h y &lt;=2,500 kBTU/h</t>
  </si>
  <si>
    <t>Calderas de Agua. Encendido a combustible &gt;= 2,500 kBTU/h</t>
  </si>
  <si>
    <t>Calderas de Vapor. Encendidas a Gas &gt;=300 kBTU/h y &lt;=2,500 kBTU/h</t>
  </si>
  <si>
    <t>Calderas de Vapor. Encendidas a Gas &gt;= 2,500 kBTU/h</t>
  </si>
  <si>
    <t>Caldera de Vapor. Encendidas a Combustible Líquido &lt;300 kBTU/h</t>
  </si>
  <si>
    <t>Caldera de Vapor. Encendidas a Combustible Líquido &gt;=300 kBTU/h y &lt;=2,500 kBTU/h</t>
  </si>
  <si>
    <t>Caldera de Vapor. Encendidas a Combustible Líquido &gt;= 2,500 kBTU/h</t>
  </si>
  <si>
    <t>VRF enfriados con aire &lt; 65,000 BTU/h</t>
  </si>
  <si>
    <t>VRF enfriados con aire  &gt;= 65,000 BTU/h y &lt; 135,000 BTU/h</t>
  </si>
  <si>
    <t>VRF enfriados con aire &gt;= 135,000 BTU/h y &lt; 240,000 BTU/h</t>
  </si>
  <si>
    <t>VRF enfriados con aire &gt;= 240,000 BTU/h</t>
  </si>
  <si>
    <t>VRF enfriados con agua  &lt; 65,000 BTU/h (Enfriamiento)</t>
  </si>
  <si>
    <t>VRF enfriados con agua  &gt;= 65,000 BTU/h y &lt; 135,000 BTU/h (Enfriamiento)</t>
  </si>
  <si>
    <t>VRF enfriados con agua &gt;= 135,000 BTU/h y &lt; 240,000 BTU/h (Enfriamiento)</t>
  </si>
  <si>
    <t>VRF enfriados con agua &gt;= 240,000 BTU/h (Enfriamiento)</t>
  </si>
  <si>
    <t>VRF enfriados con aire &lt; 65,000 BTU/h (Calefacción)</t>
  </si>
  <si>
    <t>VRF enfriados con aire  &gt;= 65,000 BTU/h y &lt; 135,000 BTU/h  (Calefacción)</t>
  </si>
  <si>
    <t>VRF enfriados con aire &gt;= 135,000 BTU/h   (Calefacción)</t>
  </si>
  <si>
    <t>VRF enfriados con agua  &gt;= 135,000 BTU/h (Calefacción)</t>
  </si>
  <si>
    <t>VRF enfriados con agua  &lt; 135,000 BTU/h (Calefacción)</t>
  </si>
  <si>
    <t xml:space="preserve">Categorización de eficiencia </t>
  </si>
  <si>
    <t>Eficiencia térmica (%)</t>
  </si>
  <si>
    <t>Eficiencia del Equipo</t>
  </si>
  <si>
    <t>Tipo de equipo</t>
  </si>
  <si>
    <t>Categorización de eficiencia</t>
  </si>
  <si>
    <t>Eficiencia energética sistemas HVAC</t>
  </si>
  <si>
    <t>Eficiencia mínima requerida</t>
  </si>
  <si>
    <t>Generación de Energía en Sitio</t>
  </si>
  <si>
    <t>Generación de Energía en Sitio. Consumo eléctrico</t>
  </si>
  <si>
    <t>Sistema de generación de energía</t>
  </si>
  <si>
    <t>Energía solar fotovoltaica</t>
  </si>
  <si>
    <t>Turbinas eólicas</t>
  </si>
  <si>
    <t>Energía geotérmica</t>
  </si>
  <si>
    <t>Pequeña hidroeléctrica</t>
  </si>
  <si>
    <t>Otra</t>
  </si>
  <si>
    <t xml:space="preserve"> Calefacción solar en sitio</t>
  </si>
  <si>
    <t xml:space="preserve">% generación de energía generada en sitio. </t>
  </si>
  <si>
    <t>% Energía generada en sitio</t>
  </si>
  <si>
    <t>kWh/año</t>
  </si>
  <si>
    <t xml:space="preserve">% Generación de energía para consumo eléctrico. </t>
  </si>
  <si>
    <t>El proyecto dejará instalado iluminación en áreas residenciales</t>
  </si>
  <si>
    <t>Horas Operativas</t>
  </si>
  <si>
    <t>kWh</t>
  </si>
  <si>
    <t>h</t>
  </si>
  <si>
    <t>Consumo energético kWh</t>
  </si>
  <si>
    <t>Cantidad de luminarias en ambientes con sensores</t>
  </si>
  <si>
    <t>Cantidad de luminarias en ambientes sin sesnores</t>
  </si>
  <si>
    <t>Área con sensor de iluminación (m2)</t>
  </si>
  <si>
    <t>Eficiencia por iluminación de áreas comunes</t>
  </si>
  <si>
    <t>Eficiencia por iluminación interior</t>
  </si>
  <si>
    <t>Consumo energético por motores y equipos instalados (kWh)</t>
  </si>
  <si>
    <t>Eficiencia del equipo</t>
  </si>
  <si>
    <t>Consumo (kWh)</t>
  </si>
  <si>
    <t>Consumo Energético / Unidad</t>
  </si>
  <si>
    <t>Consumo energético por electrodomésticos (kW)</t>
  </si>
  <si>
    <t>Consumo energético por electrodomésticos  (kWh)</t>
  </si>
  <si>
    <t>Consumo energético por equipos de acondicionamiento (kWh)</t>
  </si>
  <si>
    <t>Consumo energético por calefacción de agua (kWh)</t>
  </si>
  <si>
    <t>Calefacción de agua</t>
  </si>
  <si>
    <t>Refrigeradoras</t>
  </si>
  <si>
    <t>Secadoras</t>
  </si>
  <si>
    <t>Motores y equipos instalados</t>
  </si>
  <si>
    <t>Estufa</t>
  </si>
  <si>
    <t>Horno</t>
  </si>
  <si>
    <t>Microondas</t>
  </si>
  <si>
    <t>Lavadora</t>
  </si>
  <si>
    <t>Kwh</t>
  </si>
  <si>
    <t>Otros electrodomésticos residenciales</t>
  </si>
  <si>
    <t>Demanda de agua caliente</t>
  </si>
  <si>
    <t>m</t>
  </si>
  <si>
    <t>c</t>
  </si>
  <si>
    <t>Consumo diario</t>
  </si>
  <si>
    <t>lt/pp/día</t>
  </si>
  <si>
    <t>Temperatura del agua fría (T1)</t>
  </si>
  <si>
    <t>°C</t>
  </si>
  <si>
    <t>Temperatura del agua caliente (T2)</t>
  </si>
  <si>
    <t>1 litro de agua equivale a 1 kg</t>
  </si>
  <si>
    <t>ΔT</t>
  </si>
  <si>
    <t>Q (kJ)</t>
  </si>
  <si>
    <t>Total (kW)</t>
  </si>
  <si>
    <t>Consumo energético por motores y equipos instalados (kW)</t>
  </si>
  <si>
    <t>kw</t>
  </si>
  <si>
    <t xml:space="preserve">El proyecto cuenta con piscina </t>
  </si>
  <si>
    <t>Fuentes de Energía</t>
  </si>
  <si>
    <t>El proyecto dejará instalado equipos para lavado/secado de ropa en  áreas residenciales</t>
  </si>
  <si>
    <t>El proyecto dejará instalado equipos para lavado/secado de ropa en  áreas comunales</t>
  </si>
  <si>
    <t>Consumo de agua caliente</t>
  </si>
  <si>
    <t>Calefacción de ambientes</t>
  </si>
  <si>
    <t>Cocina</t>
  </si>
  <si>
    <t>Generador</t>
  </si>
  <si>
    <t>Gas natural</t>
  </si>
  <si>
    <t>Diesel</t>
  </si>
  <si>
    <t>LPG</t>
  </si>
  <si>
    <t>Otro (Indicar)</t>
  </si>
  <si>
    <t>Etiquetado Energético</t>
  </si>
  <si>
    <t>Manual O&amp;M</t>
  </si>
  <si>
    <t>Sistema de calefacción de agua</t>
  </si>
  <si>
    <t>Calefacción de agua solar</t>
  </si>
  <si>
    <t>Fuente: ANSI/ASHRAE/IES Standard 90.1 2010</t>
  </si>
  <si>
    <t>Q (kWh)</t>
  </si>
  <si>
    <t>Area (m2)</t>
  </si>
  <si>
    <t>MWh/año</t>
  </si>
  <si>
    <t>Q. / Unidad / mes</t>
  </si>
  <si>
    <t>Generación de energía generada en sitio kWh/año</t>
  </si>
  <si>
    <t>Linea de diseño</t>
  </si>
  <si>
    <t>Electrodomésticos / línea blanca</t>
  </si>
  <si>
    <t>Generación de energía en sitio</t>
  </si>
  <si>
    <t>Linea base según ASHRAE 90.1 2010</t>
  </si>
  <si>
    <t>Referencia. Horas Operativas Estimadas por Tipo de Equipo</t>
  </si>
  <si>
    <t>Horas operativas por día</t>
  </si>
  <si>
    <t>Consideraciones</t>
  </si>
  <si>
    <t>2 - 6 h</t>
  </si>
  <si>
    <t>8 - 16 h</t>
  </si>
  <si>
    <t>Iluminación Exterior</t>
  </si>
  <si>
    <t>10 - 12 h</t>
  </si>
  <si>
    <t>Enciende al anochecer y apaga al amanecer, depende de la zona geográfica.</t>
  </si>
  <si>
    <t>Iluminación de Áreas comunes</t>
  </si>
  <si>
    <t>12 - 24 h</t>
  </si>
  <si>
    <t>Puede operar continuamente en pasillos, vestíbulos y estacionamientos.</t>
  </si>
  <si>
    <t>Iluminación de sótanos</t>
  </si>
  <si>
    <t>En sótanos de estacionamientos suele operar continuamente.</t>
  </si>
  <si>
    <t>24 h</t>
  </si>
  <si>
    <t>Operación continua, pero con ciclos de encendido y apagado del compresor.</t>
  </si>
  <si>
    <t>Estufas</t>
  </si>
  <si>
    <t>0.5 - 2 h por usuario</t>
  </si>
  <si>
    <t>Depende del número de ocupantes y hábitos de uso.</t>
  </si>
  <si>
    <t>Similar a la estufa, con menor frecuencia de uso.</t>
  </si>
  <si>
    <t>0.2 - 1 h por usuario</t>
  </si>
  <si>
    <t>Uso esporádico y de corta duración.</t>
  </si>
  <si>
    <t>Lavadoras</t>
  </si>
  <si>
    <t>0.5 - 3 h</t>
  </si>
  <si>
    <t>Dependiendo del número de usuarios y ciclos de lavado.</t>
  </si>
  <si>
    <t>Similar a la lavadora, aunque no todos los ciclos de lavado requieren secado.</t>
  </si>
  <si>
    <t>HVAC (Aire Acondicionado / Calefacción)</t>
  </si>
  <si>
    <t>6 - 24 h</t>
  </si>
  <si>
    <t>2 - 10 h</t>
  </si>
  <si>
    <t>Depende de la demanda de agua y el sistema de almacenamiento.</t>
  </si>
  <si>
    <t>Planta de tratamiento</t>
  </si>
  <si>
    <t>Algunas operan en ciclos, otras en continuo según el volumen de aguas residuales.</t>
  </si>
  <si>
    <t>En edificios residenciales suele operar menos horas activamente; en oficinas y hoteles, casi 24 h.</t>
  </si>
  <si>
    <t>Depende del número de ocupantes y el uso</t>
  </si>
  <si>
    <t>-</t>
  </si>
  <si>
    <t>Para usos no residenciales, típicamente 8-12 h. En climas extremos puede operar hasta 24 h.</t>
  </si>
  <si>
    <t>Configuración de entradas</t>
  </si>
  <si>
    <t>Área interna bruta</t>
  </si>
  <si>
    <t>m²</t>
  </si>
  <si>
    <t>Carga de ocupación</t>
  </si>
  <si>
    <t>Energía por confort</t>
  </si>
  <si>
    <t>Total Demanda Energética</t>
  </si>
  <si>
    <t>kWh/mes</t>
  </si>
  <si>
    <t>Consumo energético kWh/año</t>
  </si>
  <si>
    <t>Linea base. Carga de energía por confort (Formulario EC-1)</t>
  </si>
  <si>
    <t>Sistema</t>
  </si>
  <si>
    <t>Linea de Diseño (kWh)</t>
  </si>
  <si>
    <t>Linea base (kWh)</t>
  </si>
  <si>
    <t>Resultados</t>
  </si>
  <si>
    <t>Eficiencia Energética del Edificio</t>
  </si>
  <si>
    <t>Formulario EC-2. Piloto</t>
  </si>
  <si>
    <t>Eficiencia Energética. Iluminación de áreas comunes y exteriores</t>
  </si>
  <si>
    <t>Área exterior iluminada</t>
  </si>
  <si>
    <t>No. Unidades residenciales</t>
  </si>
  <si>
    <t>Información del edificio</t>
  </si>
  <si>
    <t>Información de los sistemas</t>
  </si>
  <si>
    <t>Desempeño Energético del Edificio</t>
  </si>
  <si>
    <t>Nombre del proyecto</t>
  </si>
  <si>
    <t>No. de registro</t>
  </si>
  <si>
    <t>N/A</t>
  </si>
  <si>
    <t>Solar</t>
  </si>
  <si>
    <t>kWh/Ocupante</t>
  </si>
  <si>
    <t xml:space="preserve">Ahorro estimado </t>
  </si>
  <si>
    <t>Uso final de energía. Linea base</t>
  </si>
  <si>
    <t>No. De registro</t>
  </si>
  <si>
    <t>Fecha</t>
  </si>
  <si>
    <t>Consumo Energético del Edificio. Método Prescriptivo</t>
  </si>
  <si>
    <t>Caso de diseño. Carga de energía por confort                  (Formulario EC-1)</t>
  </si>
  <si>
    <t>hrs.</t>
  </si>
  <si>
    <t>Horas de ocupación estimadas</t>
  </si>
  <si>
    <t xml:space="preserve">El proyecto dejará instalación para calefacción de agua </t>
  </si>
  <si>
    <t>¿El proyecto cuenta con sistema de calefacción solar?</t>
  </si>
  <si>
    <t xml:space="preserve">Indicar % de agua caliente suministrada por calefacción solar </t>
  </si>
  <si>
    <t>Estimación de consumo energético por calefacción de agua en el edificio</t>
  </si>
  <si>
    <t>Estimación de demanda de agua caliente doméstica</t>
  </si>
  <si>
    <t>kWh/m²/año</t>
  </si>
  <si>
    <t>Kg CO2e</t>
  </si>
  <si>
    <t>Ton CO2e / año</t>
  </si>
  <si>
    <t xml:space="preserve">CASA Guatemala utiliza el Formulario E-C2 para determinar de manera la línea base y desempeño energético de cada sistema del proyecto, según los requerimientos de eficiencia del IES/ASHRAE 90.1 2010.  La información obtenida es de carácter prescriptiva basado en la información del proyecto, por lo tanto, su información y resultados de ninguna manera sustituyen cálculos específicos de cargas energéticas del edificio, ni modelos dinámicos de desempeño. 
Para obtener los resultados de desempeño energético, el proyecto deberá llenar todas las secciones de este formulario sin excepción. En caso el equipo de proyecto no tenga injerencia en las decisiones de alguno de los sistemas, o no presente una propuesta de mejora, deberán dejar indicado los valores de referencia.
La sección para sistemas de ventilación, calefacción y aire acondicionado HVAC solo debe llenarse en caso el proyecto deje instalado sistemas de aire acondicionado para unidades residenciales o áreas comunes regularmente ocupadas. </t>
  </si>
  <si>
    <t xml:space="preserve">Demanda estimada  de agua caliente (lt/pp/día): </t>
  </si>
  <si>
    <t>Total Consumo Energético (kWh)</t>
  </si>
  <si>
    <t>Emisiones de CO2 operativo</t>
  </si>
  <si>
    <t>kg CO2e</t>
  </si>
  <si>
    <t>Ahorro de carbono operativo</t>
  </si>
  <si>
    <t>% agua caliente suministrada por calefacción solar</t>
  </si>
  <si>
    <t>Superficie de área residencial</t>
  </si>
  <si>
    <t>Consumo eficiente (kWh)</t>
  </si>
  <si>
    <t>Uso final de energía. Linea de diseño</t>
  </si>
  <si>
    <t>Referencia. Horas Operativas Estimadas por Tipo de Sistema</t>
  </si>
  <si>
    <t>Calefacción de piscinas</t>
  </si>
  <si>
    <t xml:space="preserve">6 hrs. </t>
  </si>
  <si>
    <t>2 hrs. - 6 hrs.</t>
  </si>
  <si>
    <t>8 hrs.</t>
  </si>
  <si>
    <t>10 hrs.  - 12 hrs.</t>
  </si>
  <si>
    <t>Depende de la tipología de proyecto, tipo de sistema, número de ocupantes y patrones de uso</t>
  </si>
  <si>
    <t>12 hrs. - 24 hrs</t>
  </si>
  <si>
    <t>12 hrs. - 24 hrs.</t>
  </si>
  <si>
    <t>24 hrs.</t>
  </si>
  <si>
    <t>0.5 hrs. - 2 hrs.</t>
  </si>
  <si>
    <t>0.2 hrs. - 1 hrs.</t>
  </si>
  <si>
    <t>0.5 hrs. - 3 hrs.</t>
  </si>
  <si>
    <t>6 hrs. - 12 hrs.</t>
  </si>
  <si>
    <t xml:space="preserve">2  hrs. - 10 hrs. </t>
  </si>
  <si>
    <t>En edificios residenciales suele operar menos horas activamente; en oficinas y hoteles, casi 24 hrs.</t>
  </si>
  <si>
    <t>6 hrs. - 24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</si>
</sst>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0000%"/>
    <numFmt numFmtId="166" formatCode="#,##0.0"/>
  </numFmts>
  <fonts count="33" x14ac:knownFonts="1">
    <font>
      <sz val="11"/>
      <color theme="1"/>
      <name val="Aptos Narrow"/>
      <family val="2"/>
      <scheme val="minor"/>
    </font>
    <font>
      <sz val="11"/>
      <color theme="1"/>
      <name val="Aptos Narrow"/>
      <family val="2"/>
      <scheme val="minor"/>
    </font>
    <font>
      <sz val="8"/>
      <color theme="1"/>
      <name val="Arial"/>
      <family val="2"/>
    </font>
    <font>
      <b/>
      <sz val="8"/>
      <color theme="1"/>
      <name val="Arial"/>
      <family val="2"/>
    </font>
    <font>
      <sz val="8"/>
      <color theme="1"/>
      <name val="Aptos Narrow"/>
      <family val="2"/>
      <scheme val="minor"/>
    </font>
    <font>
      <b/>
      <sz val="8"/>
      <color theme="1"/>
      <name val="Aptos Narrow"/>
      <family val="2"/>
      <scheme val="minor"/>
    </font>
    <font>
      <b/>
      <sz val="8"/>
      <color rgb="FFC00000"/>
      <name val="Aptos Narrow"/>
      <family val="2"/>
      <scheme val="minor"/>
    </font>
    <font>
      <b/>
      <u/>
      <sz val="8"/>
      <color theme="1"/>
      <name val="Aptos Narrow"/>
      <family val="2"/>
      <scheme val="minor"/>
    </font>
    <font>
      <b/>
      <sz val="11"/>
      <color theme="1"/>
      <name val="Aptos Narrow"/>
      <family val="2"/>
      <scheme val="minor"/>
    </font>
    <font>
      <b/>
      <sz val="9"/>
      <color theme="1"/>
      <name val="Aptos Narrow"/>
      <family val="2"/>
      <scheme val="minor"/>
    </font>
    <font>
      <b/>
      <sz val="10"/>
      <color theme="1"/>
      <name val="Aptos Narrow"/>
      <family val="2"/>
      <scheme val="minor"/>
    </font>
    <font>
      <b/>
      <sz val="14"/>
      <color theme="1"/>
      <name val="Aptos Narrow"/>
      <family val="2"/>
      <scheme val="minor"/>
    </font>
    <font>
      <sz val="9"/>
      <color theme="1"/>
      <name val="Aptos Narrow"/>
      <family val="2"/>
      <scheme val="minor"/>
    </font>
    <font>
      <b/>
      <sz val="8"/>
      <color theme="1"/>
      <name val="Arial Black"/>
      <family val="2"/>
    </font>
    <font>
      <b/>
      <sz val="10"/>
      <color theme="1"/>
      <name val="Arial"/>
      <family val="2"/>
    </font>
    <font>
      <sz val="8"/>
      <name val="Aptos Narrow"/>
      <family val="2"/>
      <scheme val="minor"/>
    </font>
    <font>
      <b/>
      <sz val="12"/>
      <color theme="1"/>
      <name val="Aptos Narrow"/>
      <family val="2"/>
      <scheme val="minor"/>
    </font>
    <font>
      <sz val="8"/>
      <color theme="1"/>
      <name val="Aptos"/>
      <family val="2"/>
    </font>
    <font>
      <b/>
      <sz val="8"/>
      <color theme="1"/>
      <name val="Aptos"/>
      <family val="2"/>
    </font>
    <font>
      <sz val="7"/>
      <color theme="1"/>
      <name val="Aptos"/>
      <family val="2"/>
    </font>
    <font>
      <i/>
      <sz val="8"/>
      <color theme="1"/>
      <name val="Aptos Narrow"/>
      <family val="2"/>
      <scheme val="minor"/>
    </font>
    <font>
      <sz val="11"/>
      <color rgb="FF006100"/>
      <name val="Aptos Narrow"/>
      <family val="2"/>
      <scheme val="minor"/>
    </font>
    <font>
      <sz val="11"/>
      <color rgb="FF9C0006"/>
      <name val="Aptos Narrow"/>
      <family val="2"/>
      <scheme val="minor"/>
    </font>
    <font>
      <sz val="6"/>
      <color theme="1"/>
      <name val="Aptos Narrow"/>
      <family val="2"/>
      <scheme val="minor"/>
    </font>
    <font>
      <sz val="8"/>
      <color theme="1"/>
      <name val="Arial Nova"/>
      <family val="2"/>
    </font>
    <font>
      <sz val="8"/>
      <color rgb="FF006100"/>
      <name val="Arial Nova"/>
      <family val="2"/>
    </font>
    <font>
      <sz val="7"/>
      <color theme="1"/>
      <name val="Arial"/>
      <family val="2"/>
    </font>
    <font>
      <sz val="9"/>
      <color theme="1"/>
      <name val="Aptos"/>
      <family val="2"/>
    </font>
    <font>
      <sz val="10"/>
      <color rgb="FFC00000"/>
      <name val="Aptos Narrow"/>
      <family val="2"/>
      <scheme val="minor"/>
    </font>
    <font>
      <b/>
      <sz val="7"/>
      <color theme="1"/>
      <name val="Aptos Narrow"/>
      <family val="2"/>
      <scheme val="minor"/>
    </font>
    <font>
      <b/>
      <sz val="11"/>
      <color theme="1"/>
      <name val="Arial"/>
      <family val="2"/>
    </font>
    <font>
      <b/>
      <sz val="9"/>
      <color theme="1"/>
      <name val="Arial"/>
      <family val="2"/>
    </font>
    <font>
      <b/>
      <sz val="14"/>
      <color theme="1"/>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theme="3" tint="0.89999084444715716"/>
        <bgColor indexed="64"/>
      </patternFill>
    </fill>
    <fill>
      <patternFill patternType="solid">
        <fgColor rgb="FFFFFFCC"/>
        <bgColor indexed="64"/>
      </patternFill>
    </fill>
  </fills>
  <borders count="3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dashed">
        <color theme="0" tint="-0.499984740745262"/>
      </bottom>
      <diagonal/>
    </border>
    <border>
      <left/>
      <right/>
      <top/>
      <bottom style="dashed">
        <color theme="0" tint="-0.499984740745262"/>
      </bottom>
      <diagonal/>
    </border>
    <border>
      <left style="thin">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style="thin">
        <color theme="0" tint="-0.499984740745262"/>
      </left>
      <right/>
      <top style="dashed">
        <color theme="0" tint="-0.499984740745262"/>
      </top>
      <bottom/>
      <diagonal/>
    </border>
    <border>
      <left/>
      <right/>
      <top style="dashed">
        <color theme="0" tint="-0.499984740745262"/>
      </top>
      <bottom/>
      <diagonal/>
    </border>
    <border>
      <left style="thin">
        <color theme="1" tint="0.499984740745262"/>
      </left>
      <right/>
      <top style="thin">
        <color theme="1" tint="0.499984740745262"/>
      </top>
      <bottom/>
      <diagonal/>
    </border>
    <border>
      <left/>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top style="thin">
        <color theme="0" tint="-0.499984740745262"/>
      </top>
      <bottom/>
      <diagonal/>
    </border>
    <border>
      <left style="thin">
        <color indexed="64"/>
      </left>
      <right style="thin">
        <color indexed="64"/>
      </right>
      <top/>
      <bottom style="thin">
        <color indexed="64"/>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bottom/>
      <diagonal/>
    </border>
    <border>
      <left style="thin">
        <color theme="1" tint="0.499984740745262"/>
      </left>
      <right/>
      <top/>
      <bottom/>
      <diagonal/>
    </border>
  </borders>
  <cellStyleXfs count="4">
    <xf numFmtId="0" fontId="0" fillId="0" borderId="0"/>
    <xf numFmtId="9" fontId="1" fillId="0" borderId="0" applyFont="0" applyFill="0" applyBorder="0" applyAlignment="0" applyProtection="0"/>
    <xf numFmtId="0" fontId="21" fillId="8" borderId="0" applyNumberFormat="0" applyBorder="0" applyAlignment="0" applyProtection="0"/>
    <xf numFmtId="0" fontId="22" fillId="9" borderId="0" applyNumberFormat="0" applyBorder="0" applyAlignment="0" applyProtection="0"/>
  </cellStyleXfs>
  <cellXfs count="409">
    <xf numFmtId="0" fontId="0" fillId="0" borderId="0" xfId="0"/>
    <xf numFmtId="0" fontId="4" fillId="0" borderId="0" xfId="0" applyFont="1"/>
    <xf numFmtId="0" fontId="4" fillId="0" borderId="0" xfId="0" applyFont="1" applyAlignment="1">
      <alignment horizontal="center"/>
    </xf>
    <xf numFmtId="0" fontId="2" fillId="4" borderId="0" xfId="0" applyFont="1" applyFill="1" applyAlignment="1" applyProtection="1">
      <alignment vertical="center"/>
      <protection locked="0"/>
    </xf>
    <xf numFmtId="0" fontId="2" fillId="4" borderId="0" xfId="0" applyFont="1" applyFill="1" applyAlignment="1" applyProtection="1">
      <alignment horizontal="center" vertical="center"/>
      <protection locked="0"/>
    </xf>
    <xf numFmtId="164" fontId="4" fillId="0" borderId="0" xfId="0" applyNumberFormat="1" applyFont="1"/>
    <xf numFmtId="0" fontId="4" fillId="4" borderId="0" xfId="0" applyFont="1" applyFill="1"/>
    <xf numFmtId="0" fontId="4" fillId="4" borderId="0" xfId="0" applyFont="1" applyFill="1" applyAlignment="1">
      <alignment horizontal="center"/>
    </xf>
    <xf numFmtId="0" fontId="4" fillId="4" borderId="19" xfId="0" applyFont="1" applyFill="1" applyBorder="1"/>
    <xf numFmtId="0" fontId="5" fillId="3" borderId="14" xfId="0" applyFont="1" applyFill="1" applyBorder="1" applyAlignment="1">
      <alignment horizontal="center"/>
    </xf>
    <xf numFmtId="0" fontId="5" fillId="3" borderId="10" xfId="0" applyFont="1" applyFill="1" applyBorder="1" applyAlignment="1">
      <alignment horizontal="center"/>
    </xf>
    <xf numFmtId="4" fontId="4" fillId="3" borderId="10" xfId="0" applyNumberFormat="1" applyFont="1" applyFill="1" applyBorder="1" applyAlignment="1">
      <alignment horizontal="center" vertical="center"/>
    </xf>
    <xf numFmtId="4" fontId="4" fillId="3" borderId="13" xfId="0" applyNumberFormat="1" applyFont="1" applyFill="1" applyBorder="1" applyAlignment="1">
      <alignment horizontal="center" vertical="center"/>
    </xf>
    <xf numFmtId="4" fontId="6" fillId="3" borderId="10" xfId="0" applyNumberFormat="1" applyFont="1" applyFill="1" applyBorder="1" applyAlignment="1">
      <alignment horizontal="right"/>
    </xf>
    <xf numFmtId="0" fontId="5" fillId="3" borderId="11" xfId="0" applyFont="1" applyFill="1" applyBorder="1"/>
    <xf numFmtId="4" fontId="5" fillId="3" borderId="10" xfId="0" applyNumberFormat="1" applyFont="1" applyFill="1" applyBorder="1" applyAlignment="1">
      <alignment horizontal="right"/>
    </xf>
    <xf numFmtId="0" fontId="5" fillId="3" borderId="12" xfId="0" applyFont="1" applyFill="1" applyBorder="1"/>
    <xf numFmtId="9" fontId="5" fillId="3" borderId="10" xfId="1" applyFont="1" applyFill="1" applyBorder="1" applyAlignment="1" applyProtection="1">
      <alignment horizontal="center"/>
    </xf>
    <xf numFmtId="0" fontId="4" fillId="0" borderId="10" xfId="0" applyFont="1" applyBorder="1" applyAlignment="1" applyProtection="1">
      <alignment horizontal="center" vertical="center"/>
      <protection locked="0"/>
    </xf>
    <xf numFmtId="0" fontId="5" fillId="4" borderId="0" xfId="0" applyFont="1" applyFill="1"/>
    <xf numFmtId="0" fontId="4" fillId="0" borderId="16" xfId="0" applyFont="1" applyBorder="1"/>
    <xf numFmtId="0" fontId="8" fillId="4" borderId="19" xfId="0" applyFont="1" applyFill="1" applyBorder="1" applyAlignment="1">
      <alignment vertical="center"/>
    </xf>
    <xf numFmtId="0" fontId="0" fillId="4" borderId="0" xfId="0" applyFill="1"/>
    <xf numFmtId="0" fontId="2" fillId="4" borderId="0" xfId="0" applyFont="1" applyFill="1" applyAlignment="1">
      <alignment horizontal="center"/>
    </xf>
    <xf numFmtId="0" fontId="5" fillId="0" borderId="0" xfId="0" applyFont="1"/>
    <xf numFmtId="0" fontId="12" fillId="4" borderId="0" xfId="0" applyFont="1" applyFill="1"/>
    <xf numFmtId="0" fontId="9" fillId="4" borderId="0" xfId="0" applyFont="1" applyFill="1" applyAlignment="1" applyProtection="1">
      <alignment vertical="center"/>
      <protection locked="0"/>
    </xf>
    <xf numFmtId="0" fontId="12" fillId="4" borderId="0" xfId="0" applyFont="1" applyFill="1" applyAlignment="1" applyProtection="1">
      <alignment vertical="center"/>
      <protection locked="0"/>
    </xf>
    <xf numFmtId="0" fontId="9" fillId="4" borderId="0" xfId="0" applyFont="1" applyFill="1"/>
    <xf numFmtId="0" fontId="9" fillId="3" borderId="1" xfId="0" applyFont="1" applyFill="1" applyBorder="1" applyAlignment="1">
      <alignment vertical="center" wrapText="1"/>
    </xf>
    <xf numFmtId="0" fontId="12" fillId="4" borderId="0" xfId="0" applyFont="1" applyFill="1" applyAlignment="1">
      <alignment wrapText="1"/>
    </xf>
    <xf numFmtId="0" fontId="9" fillId="10" borderId="0" xfId="0" applyFont="1" applyFill="1" applyAlignment="1" applyProtection="1">
      <alignment horizontal="center" vertical="center"/>
      <protection locked="0"/>
    </xf>
    <xf numFmtId="0" fontId="12" fillId="4" borderId="1" xfId="0" applyFont="1" applyFill="1" applyBorder="1" applyAlignment="1">
      <alignment horizontal="center" vertical="center" wrapText="1"/>
    </xf>
    <xf numFmtId="0" fontId="8" fillId="4" borderId="0" xfId="0" applyFont="1" applyFill="1" applyAlignment="1" applyProtection="1">
      <alignment vertical="center"/>
      <protection locked="0"/>
    </xf>
    <xf numFmtId="0" fontId="12" fillId="4" borderId="1" xfId="0" applyFont="1" applyFill="1" applyBorder="1" applyAlignment="1">
      <alignment horizontal="left" vertical="center" wrapText="1" indent="1"/>
    </xf>
    <xf numFmtId="0" fontId="9" fillId="4" borderId="1" xfId="0" applyFont="1" applyFill="1" applyBorder="1" applyAlignment="1">
      <alignment horizontal="left" vertical="center" wrapText="1" indent="1"/>
    </xf>
    <xf numFmtId="0" fontId="13" fillId="10" borderId="0" xfId="0" applyFont="1" applyFill="1" applyAlignment="1" applyProtection="1">
      <alignment horizontal="center" vertical="center"/>
      <protection locked="0"/>
    </xf>
    <xf numFmtId="0" fontId="30" fillId="4" borderId="0" xfId="0" applyFont="1" applyFill="1" applyAlignment="1" applyProtection="1">
      <alignment vertical="center"/>
      <protection locked="0"/>
    </xf>
    <xf numFmtId="4" fontId="8" fillId="4" borderId="0" xfId="0" applyNumberFormat="1" applyFont="1" applyFill="1"/>
    <xf numFmtId="4" fontId="12" fillId="4" borderId="0" xfId="0" applyNumberFormat="1" applyFont="1" applyFill="1"/>
    <xf numFmtId="0" fontId="4" fillId="4" borderId="16" xfId="0" applyFont="1" applyFill="1" applyBorder="1"/>
    <xf numFmtId="0" fontId="4" fillId="4" borderId="20" xfId="0" applyFont="1" applyFill="1" applyBorder="1"/>
    <xf numFmtId="0" fontId="4" fillId="10" borderId="16" xfId="0" applyFont="1" applyFill="1" applyBorder="1"/>
    <xf numFmtId="0" fontId="8" fillId="10" borderId="20" xfId="0" applyFont="1" applyFill="1" applyBorder="1" applyAlignment="1">
      <alignment vertical="center"/>
    </xf>
    <xf numFmtId="0" fontId="8" fillId="10" borderId="19" xfId="0" applyFont="1" applyFill="1" applyBorder="1" applyAlignment="1">
      <alignment vertical="center"/>
    </xf>
    <xf numFmtId="9" fontId="8" fillId="10" borderId="23" xfId="1" applyFont="1" applyFill="1" applyBorder="1" applyAlignment="1">
      <alignment horizontal="right" vertical="center"/>
    </xf>
    <xf numFmtId="4" fontId="9" fillId="4" borderId="20" xfId="0" applyNumberFormat="1" applyFont="1" applyFill="1" applyBorder="1" applyAlignment="1">
      <alignment vertical="center"/>
    </xf>
    <xf numFmtId="4" fontId="9" fillId="4" borderId="23" xfId="0" applyNumberFormat="1" applyFont="1" applyFill="1" applyBorder="1" applyAlignment="1">
      <alignment vertical="center"/>
    </xf>
    <xf numFmtId="4" fontId="5" fillId="4" borderId="23" xfId="0" applyNumberFormat="1" applyFont="1" applyFill="1" applyBorder="1"/>
    <xf numFmtId="0" fontId="32" fillId="4" borderId="0" xfId="0" applyFont="1" applyFill="1" applyAlignment="1" applyProtection="1">
      <alignment vertical="center"/>
      <protection locked="0"/>
    </xf>
    <xf numFmtId="0" fontId="9" fillId="4" borderId="16" xfId="0" applyFont="1" applyFill="1" applyBorder="1" applyAlignment="1">
      <alignment horizontal="right" vertical="center"/>
    </xf>
    <xf numFmtId="0" fontId="9" fillId="4" borderId="34" xfId="0" applyFont="1" applyFill="1" applyBorder="1" applyAlignment="1">
      <alignment horizontal="right" vertical="center"/>
    </xf>
    <xf numFmtId="0" fontId="9" fillId="4" borderId="20" xfId="0" applyFont="1" applyFill="1" applyBorder="1" applyAlignment="1">
      <alignment horizontal="right" vertical="center"/>
    </xf>
    <xf numFmtId="0" fontId="9" fillId="4" borderId="19" xfId="0" applyFont="1" applyFill="1" applyBorder="1" applyAlignment="1">
      <alignment horizontal="right" vertical="center"/>
    </xf>
    <xf numFmtId="0" fontId="9" fillId="4" borderId="22" xfId="0" applyFont="1" applyFill="1" applyBorder="1" applyAlignment="1">
      <alignment horizontal="right" vertical="center"/>
    </xf>
    <xf numFmtId="0" fontId="9" fillId="4" borderId="23" xfId="0" applyFont="1" applyFill="1" applyBorder="1" applyAlignment="1">
      <alignment horizontal="right" vertical="center"/>
    </xf>
    <xf numFmtId="0" fontId="4" fillId="3" borderId="8" xfId="0" applyFont="1" applyFill="1" applyBorder="1" applyAlignment="1">
      <alignment horizontal="center" vertical="center"/>
    </xf>
    <xf numFmtId="0" fontId="4" fillId="3" borderId="20" xfId="0" applyFont="1" applyFill="1" applyBorder="1" applyAlignment="1">
      <alignment horizontal="center" vertical="center"/>
    </xf>
    <xf numFmtId="4" fontId="4" fillId="3" borderId="10" xfId="0" applyNumberFormat="1" applyFont="1" applyFill="1" applyBorder="1" applyAlignment="1">
      <alignment horizontal="center" vertical="center"/>
    </xf>
    <xf numFmtId="0" fontId="4" fillId="3" borderId="1" xfId="0" applyFont="1" applyFill="1" applyBorder="1" applyAlignment="1">
      <alignment horizontal="center" vertical="center"/>
    </xf>
    <xf numFmtId="9" fontId="4" fillId="3" borderId="10" xfId="1" applyFont="1" applyFill="1" applyBorder="1" applyAlignment="1" applyProtection="1">
      <alignment horizontal="center" vertical="center"/>
    </xf>
    <xf numFmtId="0" fontId="5" fillId="3" borderId="12" xfId="0" applyFont="1" applyFill="1" applyBorder="1" applyAlignment="1">
      <alignment horizontal="right"/>
    </xf>
    <xf numFmtId="0" fontId="5" fillId="3" borderId="13" xfId="0" applyFont="1" applyFill="1" applyBorder="1" applyAlignment="1">
      <alignment horizontal="right"/>
    </xf>
    <xf numFmtId="0" fontId="4" fillId="0" borderId="10" xfId="0" applyFont="1" applyBorder="1" applyAlignment="1" applyProtection="1">
      <alignment horizontal="center" vertical="center"/>
      <protection locked="0"/>
    </xf>
    <xf numFmtId="0" fontId="4" fillId="3" borderId="6"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9" xfId="0" applyFont="1" applyFill="1" applyBorder="1" applyAlignment="1">
      <alignment horizontal="center" vertical="center"/>
    </xf>
    <xf numFmtId="0" fontId="5" fillId="3" borderId="11" xfId="0" applyFont="1" applyFill="1" applyBorder="1" applyAlignment="1">
      <alignment horizontal="right"/>
    </xf>
    <xf numFmtId="2" fontId="4" fillId="3" borderId="10" xfId="0" applyNumberFormat="1" applyFont="1" applyFill="1" applyBorder="1" applyAlignment="1">
      <alignment horizontal="center" vertical="center"/>
    </xf>
    <xf numFmtId="0" fontId="4" fillId="3" borderId="14"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35" xfId="0" applyFont="1" applyFill="1" applyBorder="1" applyAlignment="1">
      <alignment horizontal="center" vertical="center"/>
    </xf>
    <xf numFmtId="0" fontId="9" fillId="10" borderId="38" xfId="0" applyFont="1" applyFill="1" applyBorder="1" applyAlignment="1">
      <alignment horizontal="right" vertical="center" wrapText="1"/>
    </xf>
    <xf numFmtId="0" fontId="9" fillId="10" borderId="0" xfId="0" applyFont="1" applyFill="1" applyAlignment="1">
      <alignment horizontal="right" vertical="center" wrapText="1"/>
    </xf>
    <xf numFmtId="0" fontId="9" fillId="10" borderId="32" xfId="0" applyFont="1" applyFill="1" applyBorder="1" applyAlignment="1">
      <alignment horizontal="right" vertical="center" wrapText="1"/>
    </xf>
    <xf numFmtId="0" fontId="9" fillId="10" borderId="33" xfId="0" applyFont="1" applyFill="1" applyBorder="1" applyAlignment="1">
      <alignment horizontal="right" vertical="center" wrapText="1"/>
    </xf>
    <xf numFmtId="0" fontId="0" fillId="3" borderId="0" xfId="0" applyFill="1" applyProtection="1">
      <protection hidden="1"/>
    </xf>
    <xf numFmtId="4" fontId="0" fillId="3" borderId="0" xfId="0" applyNumberFormat="1" applyFill="1" applyAlignment="1" applyProtection="1">
      <alignment horizontal="center"/>
      <protection hidden="1"/>
    </xf>
    <xf numFmtId="4" fontId="0" fillId="3" borderId="0" xfId="0" applyNumberFormat="1" applyFill="1" applyProtection="1">
      <protection hidden="1"/>
    </xf>
    <xf numFmtId="0" fontId="0" fillId="0" borderId="0" xfId="0" applyProtection="1">
      <protection hidden="1"/>
    </xf>
    <xf numFmtId="0" fontId="11" fillId="3" borderId="0" xfId="0" applyFont="1" applyFill="1" applyProtection="1">
      <protection hidden="1"/>
    </xf>
    <xf numFmtId="0" fontId="13" fillId="10" borderId="0" xfId="0" applyFont="1" applyFill="1" applyAlignment="1" applyProtection="1">
      <alignment horizontal="center" vertical="center"/>
      <protection hidden="1"/>
    </xf>
    <xf numFmtId="0" fontId="8" fillId="3" borderId="0" xfId="0" applyFont="1" applyFill="1" applyProtection="1">
      <protection hidden="1"/>
    </xf>
    <xf numFmtId="49" fontId="8" fillId="3" borderId="1" xfId="0" applyNumberFormat="1" applyFont="1" applyFill="1" applyBorder="1" applyProtection="1">
      <protection hidden="1"/>
    </xf>
    <xf numFmtId="49" fontId="0" fillId="3" borderId="1" xfId="0" applyNumberFormat="1" applyFill="1" applyBorder="1" applyProtection="1">
      <protection hidden="1"/>
    </xf>
    <xf numFmtId="0" fontId="8" fillId="3" borderId="22" xfId="0" applyFont="1" applyFill="1" applyBorder="1" applyProtection="1">
      <protection hidden="1"/>
    </xf>
    <xf numFmtId="4" fontId="0" fillId="3" borderId="22" xfId="0" applyNumberFormat="1" applyFill="1" applyBorder="1" applyAlignment="1" applyProtection="1">
      <alignment horizontal="center"/>
      <protection hidden="1"/>
    </xf>
    <xf numFmtId="0" fontId="0" fillId="3" borderId="22" xfId="0" applyFill="1" applyBorder="1" applyProtection="1">
      <protection hidden="1"/>
    </xf>
    <xf numFmtId="4" fontId="0" fillId="3" borderId="22" xfId="0" applyNumberFormat="1" applyFill="1" applyBorder="1" applyProtection="1">
      <protection hidden="1"/>
    </xf>
    <xf numFmtId="0" fontId="4" fillId="3" borderId="34" xfId="0" applyFont="1" applyFill="1" applyBorder="1" applyAlignment="1" applyProtection="1">
      <alignment horizontal="left" vertical="top" wrapText="1"/>
      <protection hidden="1"/>
    </xf>
    <xf numFmtId="0" fontId="4" fillId="3" borderId="34" xfId="0" applyFont="1" applyFill="1" applyBorder="1" applyAlignment="1" applyProtection="1">
      <alignment horizontal="left" vertical="top"/>
      <protection hidden="1"/>
    </xf>
    <xf numFmtId="0" fontId="9" fillId="3" borderId="0" xfId="0" applyFont="1" applyFill="1" applyProtection="1">
      <protection hidden="1"/>
    </xf>
    <xf numFmtId="0" fontId="12" fillId="3" borderId="1" xfId="0" applyFont="1" applyFill="1" applyBorder="1" applyAlignment="1" applyProtection="1">
      <alignment horizontal="left"/>
      <protection hidden="1"/>
    </xf>
    <xf numFmtId="0" fontId="12" fillId="3" borderId="0" xfId="0" applyFont="1" applyFill="1" applyProtection="1">
      <protection hidden="1"/>
    </xf>
    <xf numFmtId="4" fontId="12" fillId="3" borderId="1" xfId="0" applyNumberFormat="1" applyFont="1" applyFill="1" applyBorder="1" applyAlignment="1" applyProtection="1">
      <alignment horizontal="right"/>
      <protection hidden="1"/>
    </xf>
    <xf numFmtId="4" fontId="12" fillId="3" borderId="0" xfId="0" applyNumberFormat="1" applyFont="1" applyFill="1" applyAlignment="1" applyProtection="1">
      <alignment horizontal="right"/>
      <protection hidden="1"/>
    </xf>
    <xf numFmtId="0" fontId="17" fillId="3" borderId="1" xfId="0" applyFont="1" applyFill="1" applyBorder="1" applyAlignment="1" applyProtection="1">
      <alignment horizontal="left" wrapText="1"/>
      <protection hidden="1"/>
    </xf>
    <xf numFmtId="0" fontId="12" fillId="3" borderId="0" xfId="0" applyFont="1" applyFill="1" applyAlignment="1" applyProtection="1">
      <alignment vertical="center"/>
      <protection hidden="1"/>
    </xf>
    <xf numFmtId="0" fontId="17" fillId="3" borderId="1" xfId="0" applyFont="1" applyFill="1" applyBorder="1" applyAlignment="1" applyProtection="1">
      <alignment horizontal="left" vertical="center" wrapText="1"/>
      <protection hidden="1"/>
    </xf>
    <xf numFmtId="0" fontId="12" fillId="3" borderId="0" xfId="0" applyFont="1" applyFill="1" applyAlignment="1" applyProtection="1">
      <alignment horizontal="center"/>
      <protection hidden="1"/>
    </xf>
    <xf numFmtId="0" fontId="17" fillId="3" borderId="0" xfId="0" applyFont="1" applyFill="1" applyProtection="1">
      <protection hidden="1"/>
    </xf>
    <xf numFmtId="0" fontId="19" fillId="3" borderId="0" xfId="0" applyFont="1" applyFill="1" applyAlignment="1" applyProtection="1">
      <alignment horizontal="right" vertical="top"/>
      <protection hidden="1"/>
    </xf>
    <xf numFmtId="4" fontId="19" fillId="3" borderId="0" xfId="0" applyNumberFormat="1" applyFont="1" applyFill="1" applyAlignment="1" applyProtection="1">
      <alignment horizontal="left" vertical="top"/>
      <protection hidden="1"/>
    </xf>
    <xf numFmtId="0" fontId="19" fillId="3" borderId="0" xfId="0" applyFont="1" applyFill="1" applyAlignment="1" applyProtection="1">
      <alignment horizontal="left" vertical="top"/>
      <protection hidden="1"/>
    </xf>
    <xf numFmtId="0" fontId="27" fillId="3" borderId="0" xfId="0" applyFont="1" applyFill="1" applyProtection="1">
      <protection hidden="1"/>
    </xf>
    <xf numFmtId="0" fontId="17" fillId="3" borderId="0" xfId="0" applyFont="1" applyFill="1" applyAlignment="1" applyProtection="1">
      <alignment horizontal="left"/>
      <protection hidden="1"/>
    </xf>
    <xf numFmtId="0" fontId="18" fillId="3" borderId="0" xfId="0" applyFont="1" applyFill="1" applyProtection="1">
      <protection hidden="1"/>
    </xf>
    <xf numFmtId="0" fontId="10" fillId="3" borderId="22" xfId="0" applyFont="1" applyFill="1" applyBorder="1" applyAlignment="1" applyProtection="1">
      <alignment vertical="center"/>
      <protection hidden="1"/>
    </xf>
    <xf numFmtId="4" fontId="5" fillId="3" borderId="22" xfId="0" applyNumberFormat="1" applyFont="1" applyFill="1" applyBorder="1" applyAlignment="1" applyProtection="1">
      <alignment horizontal="center" vertical="center"/>
      <protection hidden="1"/>
    </xf>
    <xf numFmtId="0" fontId="0" fillId="3" borderId="21" xfId="0" applyFill="1" applyBorder="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0" fontId="4" fillId="3" borderId="0" xfId="0" applyFont="1" applyFill="1" applyProtection="1">
      <protection hidden="1"/>
    </xf>
    <xf numFmtId="4" fontId="4" fillId="3" borderId="0" xfId="0" applyNumberFormat="1" applyFont="1" applyFill="1" applyAlignment="1" applyProtection="1">
      <alignment horizontal="center"/>
      <protection hidden="1"/>
    </xf>
    <xf numFmtId="0" fontId="4" fillId="0" borderId="0" xfId="0" applyFont="1" applyProtection="1">
      <protection hidden="1"/>
    </xf>
    <xf numFmtId="4" fontId="4" fillId="0" borderId="0" xfId="0" applyNumberFormat="1" applyFont="1" applyAlignment="1" applyProtection="1">
      <alignment horizontal="center"/>
      <protection hidden="1"/>
    </xf>
    <xf numFmtId="0" fontId="5" fillId="3" borderId="0" xfId="0" applyFont="1" applyFill="1" applyProtection="1">
      <protection hidden="1"/>
    </xf>
    <xf numFmtId="4" fontId="5" fillId="3" borderId="0" xfId="0" applyNumberFormat="1" applyFont="1" applyFill="1" applyAlignment="1" applyProtection="1">
      <alignment horizontal="center"/>
      <protection hidden="1"/>
    </xf>
    <xf numFmtId="0" fontId="5" fillId="3" borderId="22" xfId="0" applyFont="1" applyFill="1" applyBorder="1" applyProtection="1">
      <protection hidden="1"/>
    </xf>
    <xf numFmtId="4" fontId="5" fillId="3" borderId="22" xfId="0" applyNumberFormat="1" applyFont="1" applyFill="1" applyBorder="1" applyAlignment="1" applyProtection="1">
      <alignment horizontal="center"/>
      <protection hidden="1"/>
    </xf>
    <xf numFmtId="0" fontId="5" fillId="3" borderId="16" xfId="0" applyFont="1" applyFill="1" applyBorder="1" applyAlignment="1" applyProtection="1">
      <alignment horizontal="left" vertical="center"/>
      <protection hidden="1"/>
    </xf>
    <xf numFmtId="4" fontId="4" fillId="3" borderId="2" xfId="0" applyNumberFormat="1" applyFont="1" applyFill="1" applyBorder="1" applyAlignment="1" applyProtection="1">
      <alignment horizontal="right"/>
      <protection hidden="1"/>
    </xf>
    <xf numFmtId="4" fontId="4" fillId="3" borderId="3" xfId="0" applyNumberFormat="1" applyFont="1" applyFill="1" applyBorder="1" applyAlignment="1" applyProtection="1">
      <alignment horizontal="left"/>
      <protection hidden="1"/>
    </xf>
    <xf numFmtId="4" fontId="4" fillId="3" borderId="21" xfId="0" applyNumberFormat="1" applyFont="1" applyFill="1" applyBorder="1" applyAlignment="1" applyProtection="1">
      <alignment horizontal="left"/>
      <protection hidden="1"/>
    </xf>
    <xf numFmtId="4" fontId="4" fillId="3" borderId="0" xfId="0" applyNumberFormat="1" applyFont="1" applyFill="1" applyAlignment="1" applyProtection="1">
      <alignment horizontal="left"/>
      <protection hidden="1"/>
    </xf>
    <xf numFmtId="0" fontId="5" fillId="3" borderId="15" xfId="0" applyFont="1" applyFill="1" applyBorder="1" applyAlignment="1" applyProtection="1">
      <alignment horizontal="left" vertical="center"/>
      <protection hidden="1"/>
    </xf>
    <xf numFmtId="4" fontId="4" fillId="3" borderId="16" xfId="0" applyNumberFormat="1" applyFont="1" applyFill="1" applyBorder="1" applyAlignment="1" applyProtection="1">
      <alignment horizontal="right"/>
      <protection hidden="1"/>
    </xf>
    <xf numFmtId="4" fontId="4" fillId="3" borderId="20" xfId="0" applyNumberFormat="1" applyFont="1" applyFill="1" applyBorder="1" applyAlignment="1" applyProtection="1">
      <alignment horizontal="left"/>
      <protection hidden="1"/>
    </xf>
    <xf numFmtId="0" fontId="5" fillId="3" borderId="19" xfId="0" applyFont="1" applyFill="1" applyBorder="1" applyAlignment="1" applyProtection="1">
      <alignment horizontal="left" vertical="center"/>
      <protection hidden="1"/>
    </xf>
    <xf numFmtId="4" fontId="4" fillId="3" borderId="4" xfId="0" applyNumberFormat="1" applyFont="1" applyFill="1" applyBorder="1" applyAlignment="1" applyProtection="1">
      <alignment horizontal="right"/>
      <protection hidden="1"/>
    </xf>
    <xf numFmtId="4" fontId="4" fillId="3" borderId="5" xfId="0" applyNumberFormat="1" applyFont="1" applyFill="1" applyBorder="1" applyAlignment="1" applyProtection="1">
      <alignment horizontal="left"/>
      <protection hidden="1"/>
    </xf>
    <xf numFmtId="0" fontId="5" fillId="3" borderId="9" xfId="0" applyFont="1" applyFill="1" applyBorder="1" applyAlignment="1" applyProtection="1">
      <alignment horizontal="left" vertical="center"/>
      <protection hidden="1"/>
    </xf>
    <xf numFmtId="4" fontId="4" fillId="3" borderId="19" xfId="0" applyNumberFormat="1" applyFont="1" applyFill="1" applyBorder="1" applyAlignment="1" applyProtection="1">
      <alignment horizontal="right"/>
      <protection hidden="1"/>
    </xf>
    <xf numFmtId="4" fontId="4" fillId="3" borderId="23" xfId="0" applyNumberFormat="1" applyFont="1" applyFill="1" applyBorder="1" applyAlignment="1" applyProtection="1">
      <alignment horizontal="left"/>
      <protection hidden="1"/>
    </xf>
    <xf numFmtId="0" fontId="4" fillId="3" borderId="0" xfId="0" applyFont="1" applyFill="1" applyAlignment="1" applyProtection="1">
      <alignment horizontal="right" vertical="top"/>
      <protection hidden="1"/>
    </xf>
    <xf numFmtId="4" fontId="4" fillId="3" borderId="0" xfId="0" applyNumberFormat="1" applyFont="1" applyFill="1" applyAlignment="1" applyProtection="1">
      <alignment horizontal="right" vertical="top"/>
      <protection hidden="1"/>
    </xf>
    <xf numFmtId="0" fontId="4" fillId="3" borderId="0" xfId="0" applyFont="1" applyFill="1" applyAlignment="1" applyProtection="1">
      <alignment horizontal="left" vertical="top"/>
      <protection hidden="1"/>
    </xf>
    <xf numFmtId="9" fontId="0" fillId="3" borderId="0" xfId="1" applyFont="1" applyFill="1" applyProtection="1">
      <protection hidden="1"/>
    </xf>
    <xf numFmtId="0" fontId="11" fillId="3" borderId="1" xfId="0" applyFont="1" applyFill="1" applyBorder="1" applyAlignment="1" applyProtection="1">
      <alignment horizontal="center" vertical="center"/>
      <protection hidden="1"/>
    </xf>
    <xf numFmtId="10" fontId="11" fillId="11" borderId="1" xfId="0" applyNumberFormat="1" applyFont="1" applyFill="1" applyBorder="1" applyAlignment="1" applyProtection="1">
      <alignment horizontal="center" vertical="center"/>
      <protection hidden="1"/>
    </xf>
    <xf numFmtId="0" fontId="11" fillId="3" borderId="0" xfId="0" applyFont="1" applyFill="1" applyAlignment="1" applyProtection="1">
      <alignment horizontal="center" vertical="center"/>
      <protection hidden="1"/>
    </xf>
    <xf numFmtId="10" fontId="11" fillId="3" borderId="0" xfId="0" applyNumberFormat="1" applyFont="1" applyFill="1" applyAlignment="1" applyProtection="1">
      <alignment horizontal="center" vertical="center"/>
      <protection hidden="1"/>
    </xf>
    <xf numFmtId="0" fontId="12" fillId="3" borderId="1" xfId="0" applyFont="1" applyFill="1" applyBorder="1" applyAlignment="1" applyProtection="1">
      <alignment horizontal="left" vertical="center" indent="1"/>
      <protection hidden="1"/>
    </xf>
    <xf numFmtId="9" fontId="12" fillId="3" borderId="0" xfId="1" applyFont="1" applyFill="1" applyProtection="1">
      <protection hidden="1"/>
    </xf>
    <xf numFmtId="0" fontId="12" fillId="3" borderId="0" xfId="0" applyFont="1" applyFill="1" applyAlignment="1" applyProtection="1">
      <alignment horizontal="left" indent="1"/>
      <protection hidden="1"/>
    </xf>
    <xf numFmtId="0" fontId="0" fillId="3" borderId="0" xfId="0" applyFill="1" applyAlignment="1" applyProtection="1">
      <alignment horizontal="left" indent="1"/>
      <protection hidden="1"/>
    </xf>
    <xf numFmtId="4" fontId="0" fillId="0" borderId="0" xfId="0" applyNumberFormat="1" applyAlignment="1" applyProtection="1">
      <alignment horizontal="center"/>
      <protection hidden="1"/>
    </xf>
    <xf numFmtId="4" fontId="0" fillId="0" borderId="0" xfId="0" applyNumberFormat="1" applyProtection="1">
      <protection hidden="1"/>
    </xf>
    <xf numFmtId="4" fontId="28" fillId="4" borderId="6" xfId="0" applyNumberFormat="1" applyFont="1" applyFill="1" applyBorder="1" applyAlignment="1" applyProtection="1">
      <alignment horizontal="left" vertical="center"/>
      <protection locked="0" hidden="1"/>
    </xf>
    <xf numFmtId="0" fontId="0" fillId="4" borderId="7" xfId="0" applyFill="1" applyBorder="1" applyProtection="1">
      <protection locked="0" hidden="1"/>
    </xf>
    <xf numFmtId="0" fontId="0" fillId="4" borderId="8" xfId="0" applyFill="1" applyBorder="1" applyProtection="1">
      <protection locked="0" hidden="1"/>
    </xf>
    <xf numFmtId="4" fontId="12" fillId="4" borderId="1" xfId="0" applyNumberFormat="1" applyFont="1" applyFill="1" applyBorder="1" applyAlignment="1" applyProtection="1">
      <alignment horizontal="right"/>
      <protection locked="0" hidden="1"/>
    </xf>
    <xf numFmtId="4" fontId="12" fillId="4" borderId="1" xfId="0" applyNumberFormat="1" applyFont="1" applyFill="1" applyBorder="1" applyAlignment="1" applyProtection="1">
      <alignment horizontal="right" vertical="center"/>
      <protection locked="0" hidden="1"/>
    </xf>
    <xf numFmtId="0" fontId="12" fillId="4" borderId="1" xfId="0" applyFont="1" applyFill="1" applyBorder="1" applyAlignment="1" applyProtection="1">
      <alignment horizontal="center"/>
      <protection locked="0" hidden="1"/>
    </xf>
    <xf numFmtId="4" fontId="12" fillId="4" borderId="6" xfId="0" applyNumberFormat="1" applyFont="1" applyFill="1" applyBorder="1" applyAlignment="1" applyProtection="1">
      <alignment vertical="center"/>
      <protection locked="0" hidden="1"/>
    </xf>
    <xf numFmtId="4" fontId="12" fillId="4" borderId="8" xfId="0" applyNumberFormat="1" applyFont="1" applyFill="1" applyBorder="1" applyAlignment="1" applyProtection="1">
      <alignment vertical="center"/>
      <protection locked="0" hidden="1"/>
    </xf>
    <xf numFmtId="0" fontId="0" fillId="4" borderId="0" xfId="0" applyFill="1" applyProtection="1">
      <protection hidden="1"/>
    </xf>
    <xf numFmtId="0" fontId="14" fillId="4" borderId="0" xfId="0" applyFont="1" applyFill="1" applyAlignment="1" applyProtection="1">
      <alignment vertical="center"/>
      <protection hidden="1"/>
    </xf>
    <xf numFmtId="0" fontId="2" fillId="4" borderId="0" xfId="0" applyFont="1" applyFill="1" applyAlignment="1" applyProtection="1">
      <alignment vertical="center"/>
      <protection hidden="1"/>
    </xf>
    <xf numFmtId="0" fontId="2" fillId="4" borderId="0" xfId="0" applyFont="1" applyFill="1" applyAlignment="1" applyProtection="1">
      <alignment horizontal="center" vertical="center"/>
      <protection hidden="1"/>
    </xf>
    <xf numFmtId="0" fontId="2" fillId="4" borderId="0" xfId="0" applyFont="1" applyFill="1" applyProtection="1">
      <protection hidden="1"/>
    </xf>
    <xf numFmtId="0" fontId="2" fillId="4" borderId="0" xfId="0" applyFont="1" applyFill="1" applyAlignment="1" applyProtection="1">
      <alignment horizontal="center"/>
      <protection hidden="1"/>
    </xf>
    <xf numFmtId="0" fontId="3" fillId="4" borderId="0" xfId="0" applyFont="1" applyFill="1" applyAlignment="1" applyProtection="1">
      <alignment vertical="center"/>
      <protection hidden="1"/>
    </xf>
    <xf numFmtId="0" fontId="4" fillId="4" borderId="0" xfId="0" applyFont="1" applyFill="1" applyProtection="1">
      <protection hidden="1"/>
    </xf>
    <xf numFmtId="0" fontId="4" fillId="4" borderId="0" xfId="0" applyFont="1" applyFill="1" applyAlignment="1" applyProtection="1">
      <alignment horizontal="center"/>
      <protection hidden="1"/>
    </xf>
    <xf numFmtId="0" fontId="9" fillId="4" borderId="16" xfId="0" applyFont="1" applyFill="1" applyBorder="1" applyAlignment="1" applyProtection="1">
      <alignment horizontal="right" vertical="center"/>
      <protection hidden="1"/>
    </xf>
    <xf numFmtId="0" fontId="9" fillId="4" borderId="34" xfId="0" applyFont="1" applyFill="1" applyBorder="1" applyAlignment="1" applyProtection="1">
      <alignment horizontal="right" vertical="center"/>
      <protection hidden="1"/>
    </xf>
    <xf numFmtId="0" fontId="12" fillId="4" borderId="14" xfId="0" applyFont="1" applyFill="1" applyBorder="1" applyAlignment="1" applyProtection="1">
      <alignment horizontal="right" vertical="center"/>
      <protection hidden="1"/>
    </xf>
    <xf numFmtId="0" fontId="9" fillId="4" borderId="30" xfId="0" applyFont="1" applyFill="1" applyBorder="1" applyAlignment="1" applyProtection="1">
      <alignment horizontal="right" vertical="center"/>
      <protection hidden="1"/>
    </xf>
    <xf numFmtId="0" fontId="9" fillId="4" borderId="31" xfId="0" applyFont="1" applyFill="1" applyBorder="1" applyAlignment="1" applyProtection="1">
      <alignment horizontal="right" vertical="center"/>
      <protection hidden="1"/>
    </xf>
    <xf numFmtId="0" fontId="4" fillId="0" borderId="16" xfId="0" applyFont="1" applyBorder="1" applyProtection="1">
      <protection hidden="1"/>
    </xf>
    <xf numFmtId="4" fontId="8" fillId="4" borderId="20" xfId="0" applyNumberFormat="1" applyFont="1" applyFill="1" applyBorder="1" applyAlignment="1" applyProtection="1">
      <alignment horizontal="right" vertical="center"/>
      <protection hidden="1"/>
    </xf>
    <xf numFmtId="0" fontId="5" fillId="4" borderId="0" xfId="0" applyFont="1" applyFill="1" applyProtection="1">
      <protection hidden="1"/>
    </xf>
    <xf numFmtId="164" fontId="4" fillId="0" borderId="0" xfId="0" applyNumberFormat="1" applyFont="1" applyProtection="1">
      <protection hidden="1"/>
    </xf>
    <xf numFmtId="0" fontId="9" fillId="4" borderId="19" xfId="0" applyFont="1" applyFill="1" applyBorder="1" applyAlignment="1" applyProtection="1">
      <alignment horizontal="right" vertical="center"/>
      <protection hidden="1"/>
    </xf>
    <xf numFmtId="0" fontId="9" fillId="4" borderId="22" xfId="0" applyFont="1" applyFill="1" applyBorder="1" applyAlignment="1" applyProtection="1">
      <alignment horizontal="right" vertical="center"/>
      <protection hidden="1"/>
    </xf>
    <xf numFmtId="0" fontId="9" fillId="4" borderId="35" xfId="0" applyFont="1" applyFill="1" applyBorder="1" applyAlignment="1" applyProtection="1">
      <alignment horizontal="right" vertical="center"/>
      <protection hidden="1"/>
    </xf>
    <xf numFmtId="0" fontId="9" fillId="4" borderId="0" xfId="0" applyFont="1" applyFill="1" applyProtection="1">
      <protection hidden="1"/>
    </xf>
    <xf numFmtId="0" fontId="9" fillId="4" borderId="32" xfId="0" applyFont="1" applyFill="1" applyBorder="1" applyAlignment="1" applyProtection="1">
      <alignment horizontal="right" vertical="center"/>
      <protection hidden="1"/>
    </xf>
    <xf numFmtId="0" fontId="9" fillId="4" borderId="33" xfId="0" applyFont="1" applyFill="1" applyBorder="1" applyAlignment="1" applyProtection="1">
      <alignment horizontal="right" vertical="center"/>
      <protection hidden="1"/>
    </xf>
    <xf numFmtId="0" fontId="8" fillId="4" borderId="19" xfId="0" applyFont="1" applyFill="1" applyBorder="1" applyAlignment="1" applyProtection="1">
      <alignment vertical="center"/>
      <protection hidden="1"/>
    </xf>
    <xf numFmtId="4" fontId="8" fillId="4" borderId="23" xfId="0" applyNumberFormat="1" applyFont="1" applyFill="1" applyBorder="1" applyAlignment="1" applyProtection="1">
      <alignment horizontal="right" vertical="center"/>
      <protection hidden="1"/>
    </xf>
    <xf numFmtId="0" fontId="9" fillId="4" borderId="16" xfId="0" applyFont="1" applyFill="1" applyBorder="1" applyAlignment="1" applyProtection="1">
      <alignment horizontal="right" vertical="center" wrapText="1"/>
      <protection hidden="1"/>
    </xf>
    <xf numFmtId="0" fontId="9" fillId="4" borderId="34" xfId="0" applyFont="1" applyFill="1" applyBorder="1" applyAlignment="1" applyProtection="1">
      <alignment horizontal="right" vertical="center" wrapText="1"/>
      <protection hidden="1"/>
    </xf>
    <xf numFmtId="0" fontId="4" fillId="0" borderId="18" xfId="0" applyFont="1" applyBorder="1" applyProtection="1">
      <protection hidden="1"/>
    </xf>
    <xf numFmtId="4" fontId="8" fillId="4" borderId="21" xfId="0" applyNumberFormat="1" applyFont="1" applyFill="1" applyBorder="1" applyAlignment="1" applyProtection="1">
      <alignment horizontal="right" vertical="center"/>
      <protection hidden="1"/>
    </xf>
    <xf numFmtId="0" fontId="9" fillId="4" borderId="18" xfId="0" applyFont="1" applyFill="1" applyBorder="1" applyAlignment="1" applyProtection="1">
      <alignment horizontal="right" vertical="center" wrapText="1"/>
      <protection hidden="1"/>
    </xf>
    <xf numFmtId="0" fontId="9" fillId="4" borderId="0" xfId="0" applyFont="1" applyFill="1" applyAlignment="1" applyProtection="1">
      <alignment horizontal="right" vertical="center" wrapText="1"/>
      <protection hidden="1"/>
    </xf>
    <xf numFmtId="0" fontId="8" fillId="4" borderId="18" xfId="0" applyFont="1" applyFill="1" applyBorder="1" applyAlignment="1" applyProtection="1">
      <alignment vertical="center"/>
      <protection hidden="1"/>
    </xf>
    <xf numFmtId="9" fontId="0" fillId="4" borderId="0" xfId="1" applyFont="1" applyFill="1" applyProtection="1">
      <protection hidden="1"/>
    </xf>
    <xf numFmtId="0" fontId="0" fillId="4" borderId="0" xfId="0" applyFill="1" applyAlignment="1" applyProtection="1">
      <alignment horizontal="center"/>
      <protection hidden="1"/>
    </xf>
    <xf numFmtId="0" fontId="5" fillId="3" borderId="1" xfId="0" applyFont="1" applyFill="1" applyBorder="1" applyAlignment="1" applyProtection="1">
      <alignment horizontal="center"/>
      <protection hidden="1"/>
    </xf>
    <xf numFmtId="0" fontId="5" fillId="3" borderId="1" xfId="0" applyFont="1" applyFill="1" applyBorder="1" applyAlignment="1" applyProtection="1">
      <alignment horizontal="center" wrapText="1"/>
      <protection hidden="1"/>
    </xf>
    <xf numFmtId="0" fontId="4" fillId="3" borderId="1"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center" vertical="center"/>
      <protection hidden="1"/>
    </xf>
    <xf numFmtId="4" fontId="4" fillId="3" borderId="1" xfId="0" applyNumberFormat="1" applyFont="1" applyFill="1" applyBorder="1" applyAlignment="1" applyProtection="1">
      <alignment horizontal="center" vertical="center"/>
      <protection hidden="1"/>
    </xf>
    <xf numFmtId="4" fontId="4" fillId="3" borderId="1" xfId="0" applyNumberFormat="1" applyFont="1" applyFill="1" applyBorder="1" applyAlignment="1" applyProtection="1">
      <alignment horizontal="center" vertical="center"/>
      <protection hidden="1"/>
    </xf>
    <xf numFmtId="9" fontId="4" fillId="3" borderId="1" xfId="1" applyFont="1" applyFill="1" applyBorder="1" applyAlignment="1" applyProtection="1">
      <alignment horizontal="center" vertical="center"/>
      <protection hidden="1"/>
    </xf>
    <xf numFmtId="4" fontId="4" fillId="3" borderId="15" xfId="0" applyNumberFormat="1" applyFont="1" applyFill="1" applyBorder="1" applyAlignment="1" applyProtection="1">
      <alignment horizontal="center" vertical="center"/>
      <protection hidden="1"/>
    </xf>
    <xf numFmtId="4" fontId="4" fillId="3" borderId="17" xfId="0" applyNumberFormat="1" applyFont="1" applyFill="1" applyBorder="1" applyAlignment="1" applyProtection="1">
      <alignment horizontal="center" vertical="center"/>
      <protection hidden="1"/>
    </xf>
    <xf numFmtId="4" fontId="4" fillId="3" borderId="9" xfId="0" applyNumberFormat="1" applyFont="1" applyFill="1" applyBorder="1" applyAlignment="1" applyProtection="1">
      <alignment horizontal="center" vertical="center"/>
      <protection hidden="1"/>
    </xf>
    <xf numFmtId="0" fontId="0" fillId="0" borderId="0" xfId="0" applyAlignment="1" applyProtection="1">
      <alignment horizontal="left"/>
      <protection hidden="1"/>
    </xf>
    <xf numFmtId="164" fontId="0" fillId="0" borderId="0" xfId="0" applyNumberFormat="1" applyAlignment="1" applyProtection="1">
      <alignment horizontal="left"/>
      <protection hidden="1"/>
    </xf>
    <xf numFmtId="9" fontId="5" fillId="4" borderId="0" xfId="1" applyFont="1" applyFill="1" applyBorder="1" applyAlignment="1" applyProtection="1">
      <alignment horizontal="center"/>
      <protection hidden="1"/>
    </xf>
    <xf numFmtId="4" fontId="0" fillId="4" borderId="0" xfId="0" applyNumberFormat="1" applyFill="1" applyProtection="1">
      <protection hidden="1"/>
    </xf>
    <xf numFmtId="4" fontId="4" fillId="0" borderId="1" xfId="0" applyNumberFormat="1" applyFont="1" applyBorder="1" applyAlignment="1" applyProtection="1">
      <alignment horizontal="center" vertical="center"/>
      <protection locked="0" hidden="1"/>
    </xf>
    <xf numFmtId="0" fontId="4" fillId="0" borderId="1" xfId="0" applyFont="1" applyBorder="1" applyAlignment="1" applyProtection="1">
      <alignment horizontal="center" vertical="center"/>
      <protection locked="0" hidden="1"/>
    </xf>
    <xf numFmtId="4" fontId="4" fillId="0" borderId="1" xfId="0" applyNumberFormat="1" applyFont="1" applyBorder="1" applyAlignment="1" applyProtection="1">
      <alignment horizontal="center" vertical="center"/>
      <protection locked="0" hidden="1"/>
    </xf>
    <xf numFmtId="0" fontId="0" fillId="4" borderId="0" xfId="0" applyFill="1" applyAlignment="1" applyProtection="1">
      <alignment vertical="center"/>
      <protection hidden="1"/>
    </xf>
    <xf numFmtId="0" fontId="5" fillId="3" borderId="1" xfId="0"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wrapText="1"/>
      <protection hidden="1"/>
    </xf>
    <xf numFmtId="0" fontId="0" fillId="0" borderId="0" xfId="0" applyAlignment="1" applyProtection="1">
      <alignment vertical="center"/>
      <protection hidden="1"/>
    </xf>
    <xf numFmtId="0" fontId="4" fillId="0" borderId="0" xfId="0" applyFont="1" applyAlignment="1" applyProtection="1">
      <alignment vertical="center"/>
      <protection hidden="1"/>
    </xf>
    <xf numFmtId="164" fontId="4" fillId="0" borderId="0" xfId="0" applyNumberFormat="1" applyFont="1" applyAlignment="1" applyProtection="1">
      <alignment vertical="center"/>
      <protection hidden="1"/>
    </xf>
    <xf numFmtId="0" fontId="30" fillId="4" borderId="0" xfId="0" applyFont="1" applyFill="1" applyAlignment="1" applyProtection="1">
      <alignment vertical="center"/>
      <protection hidden="1"/>
    </xf>
    <xf numFmtId="0" fontId="13" fillId="4" borderId="0" xfId="0" applyFont="1" applyFill="1" applyAlignment="1" applyProtection="1">
      <alignment horizontal="center" vertical="center"/>
      <protection hidden="1"/>
    </xf>
    <xf numFmtId="4" fontId="31" fillId="4" borderId="0" xfId="0" applyNumberFormat="1" applyFont="1" applyFill="1" applyAlignment="1" applyProtection="1">
      <alignment vertical="center"/>
      <protection hidden="1"/>
    </xf>
    <xf numFmtId="4" fontId="2" fillId="4" borderId="0" xfId="0" applyNumberFormat="1" applyFont="1" applyFill="1" applyAlignment="1" applyProtection="1">
      <alignment vertical="center"/>
      <protection hidden="1"/>
    </xf>
    <xf numFmtId="0" fontId="13" fillId="4" borderId="0" xfId="0" applyFont="1" applyFill="1" applyAlignment="1" applyProtection="1">
      <alignment vertical="center"/>
      <protection hidden="1"/>
    </xf>
    <xf numFmtId="0" fontId="8" fillId="4" borderId="0" xfId="0" applyFont="1" applyFill="1" applyProtection="1">
      <protection hidden="1"/>
    </xf>
    <xf numFmtId="0" fontId="4" fillId="4" borderId="0" xfId="0" applyFont="1" applyFill="1" applyAlignment="1" applyProtection="1">
      <alignment vertical="center"/>
      <protection hidden="1"/>
    </xf>
    <xf numFmtId="0" fontId="5" fillId="5" borderId="6" xfId="0" applyFont="1" applyFill="1" applyBorder="1" applyAlignment="1" applyProtection="1">
      <alignment horizontal="left" vertical="center"/>
      <protection hidden="1"/>
    </xf>
    <xf numFmtId="0" fontId="5" fillId="5" borderId="7" xfId="0" applyFont="1" applyFill="1" applyBorder="1" applyAlignment="1" applyProtection="1">
      <alignment horizontal="left" vertical="center"/>
      <protection hidden="1"/>
    </xf>
    <xf numFmtId="0" fontId="5" fillId="5" borderId="7" xfId="0" applyFont="1" applyFill="1" applyBorder="1" applyAlignment="1" applyProtection="1">
      <alignment vertical="center" wrapText="1"/>
      <protection hidden="1"/>
    </xf>
    <xf numFmtId="0" fontId="5" fillId="5" borderId="7" xfId="0" applyFont="1" applyFill="1" applyBorder="1" applyAlignment="1" applyProtection="1">
      <alignment horizontal="center" vertical="center" wrapText="1"/>
      <protection hidden="1"/>
    </xf>
    <xf numFmtId="0" fontId="5" fillId="5" borderId="8" xfId="0" applyFont="1" applyFill="1" applyBorder="1" applyAlignment="1" applyProtection="1">
      <alignment horizontal="center" vertical="center" wrapText="1"/>
      <protection hidden="1"/>
    </xf>
    <xf numFmtId="0" fontId="4" fillId="4" borderId="18" xfId="0" applyFont="1" applyFill="1" applyBorder="1" applyProtection="1">
      <protection hidden="1"/>
    </xf>
    <xf numFmtId="0" fontId="4" fillId="4" borderId="0" xfId="0" applyFont="1" applyFill="1" applyAlignment="1" applyProtection="1">
      <alignment horizontal="right"/>
      <protection hidden="1"/>
    </xf>
    <xf numFmtId="0" fontId="4" fillId="4" borderId="21" xfId="0" applyFont="1" applyFill="1" applyBorder="1" applyProtection="1">
      <protection hidden="1"/>
    </xf>
    <xf numFmtId="9" fontId="4" fillId="4" borderId="0" xfId="0" applyNumberFormat="1" applyFont="1" applyFill="1" applyAlignment="1" applyProtection="1">
      <alignment horizontal="right"/>
      <protection hidden="1"/>
    </xf>
    <xf numFmtId="0" fontId="4" fillId="4" borderId="19" xfId="0" applyFont="1" applyFill="1" applyBorder="1" applyProtection="1">
      <protection hidden="1"/>
    </xf>
    <xf numFmtId="0" fontId="4" fillId="4" borderId="22" xfId="0" applyFont="1" applyFill="1" applyBorder="1" applyProtection="1">
      <protection hidden="1"/>
    </xf>
    <xf numFmtId="0" fontId="4" fillId="4" borderId="22" xfId="0" applyFont="1" applyFill="1" applyBorder="1" applyAlignment="1" applyProtection="1">
      <alignment horizontal="center"/>
      <protection hidden="1"/>
    </xf>
    <xf numFmtId="164" fontId="4" fillId="4" borderId="22" xfId="0" applyNumberFormat="1" applyFont="1" applyFill="1" applyBorder="1" applyAlignment="1" applyProtection="1">
      <alignment horizontal="right"/>
      <protection hidden="1"/>
    </xf>
    <xf numFmtId="0" fontId="4" fillId="4" borderId="23" xfId="0" applyFont="1" applyFill="1" applyBorder="1" applyProtection="1">
      <protection hidden="1"/>
    </xf>
    <xf numFmtId="0" fontId="23" fillId="4" borderId="0" xfId="0" applyFont="1" applyFill="1" applyAlignment="1" applyProtection="1">
      <alignment vertical="top"/>
      <protection hidden="1"/>
    </xf>
    <xf numFmtId="0" fontId="5" fillId="3" borderId="6" xfId="0" applyFont="1" applyFill="1" applyBorder="1" applyAlignment="1" applyProtection="1">
      <alignment horizontal="left" vertical="center"/>
      <protection hidden="1"/>
    </xf>
    <xf numFmtId="0" fontId="5" fillId="3" borderId="7" xfId="0" applyFont="1" applyFill="1" applyBorder="1" applyAlignment="1" applyProtection="1">
      <alignment horizontal="left" vertical="center"/>
      <protection hidden="1"/>
    </xf>
    <xf numFmtId="0" fontId="5" fillId="3" borderId="8" xfId="0" applyFont="1" applyFill="1" applyBorder="1" applyAlignment="1" applyProtection="1">
      <alignment horizontal="left" vertical="center"/>
      <protection hidden="1"/>
    </xf>
    <xf numFmtId="0" fontId="5" fillId="3" borderId="16" xfId="0" applyFont="1" applyFill="1" applyBorder="1" applyAlignment="1" applyProtection="1">
      <alignment horizontal="center" vertical="center" wrapText="1"/>
      <protection hidden="1"/>
    </xf>
    <xf numFmtId="0" fontId="5" fillId="3" borderId="20" xfId="0" applyFont="1" applyFill="1" applyBorder="1" applyAlignment="1" applyProtection="1">
      <alignment horizontal="center" vertical="center" wrapText="1"/>
      <protection hidden="1"/>
    </xf>
    <xf numFmtId="0" fontId="4" fillId="5" borderId="6" xfId="0" applyFont="1" applyFill="1" applyBorder="1" applyAlignment="1" applyProtection="1">
      <alignment horizontal="right"/>
      <protection hidden="1"/>
    </xf>
    <xf numFmtId="0" fontId="4" fillId="5" borderId="8" xfId="0" applyFont="1" applyFill="1" applyBorder="1" applyAlignment="1" applyProtection="1">
      <alignment horizontal="left"/>
      <protection hidden="1"/>
    </xf>
    <xf numFmtId="0" fontId="4" fillId="3" borderId="23" xfId="0" applyFont="1" applyFill="1" applyBorder="1" applyAlignment="1" applyProtection="1">
      <alignment horizontal="center"/>
      <protection hidden="1"/>
    </xf>
    <xf numFmtId="9" fontId="4" fillId="3" borderId="1" xfId="1" applyFont="1" applyFill="1" applyBorder="1" applyAlignment="1" applyProtection="1">
      <alignment horizontal="center"/>
      <protection hidden="1"/>
    </xf>
    <xf numFmtId="0" fontId="5" fillId="3" borderId="6" xfId="0" applyFont="1" applyFill="1" applyBorder="1" applyAlignment="1" applyProtection="1">
      <alignment horizontal="right"/>
      <protection hidden="1"/>
    </xf>
    <xf numFmtId="0" fontId="5" fillId="3" borderId="7" xfId="0" applyFont="1" applyFill="1" applyBorder="1" applyAlignment="1" applyProtection="1">
      <alignment horizontal="right"/>
      <protection hidden="1"/>
    </xf>
    <xf numFmtId="0" fontId="5" fillId="3" borderId="8" xfId="0" applyFont="1" applyFill="1" applyBorder="1" applyAlignment="1" applyProtection="1">
      <alignment horizontal="right"/>
      <protection hidden="1"/>
    </xf>
    <xf numFmtId="0" fontId="5" fillId="3" borderId="8" xfId="0" applyFont="1" applyFill="1" applyBorder="1" applyAlignment="1" applyProtection="1">
      <alignment horizontal="center"/>
      <protection hidden="1"/>
    </xf>
    <xf numFmtId="0" fontId="5" fillId="3" borderId="1" xfId="0" applyFont="1" applyFill="1" applyBorder="1" applyAlignment="1" applyProtection="1">
      <alignment horizontal="right"/>
      <protection hidden="1"/>
    </xf>
    <xf numFmtId="0" fontId="4" fillId="3" borderId="6" xfId="0" applyFont="1" applyFill="1" applyBorder="1" applyProtection="1">
      <protection hidden="1"/>
    </xf>
    <xf numFmtId="0" fontId="4" fillId="3" borderId="7" xfId="0" applyFont="1" applyFill="1" applyBorder="1" applyProtection="1">
      <protection hidden="1"/>
    </xf>
    <xf numFmtId="0" fontId="4" fillId="3" borderId="8" xfId="0" applyFont="1" applyFill="1" applyBorder="1" applyProtection="1">
      <protection hidden="1"/>
    </xf>
    <xf numFmtId="9" fontId="4" fillId="4" borderId="0" xfId="1" applyFont="1" applyFill="1" applyBorder="1" applyAlignment="1" applyProtection="1">
      <alignment horizontal="center"/>
      <protection hidden="1"/>
    </xf>
    <xf numFmtId="0" fontId="7" fillId="4" borderId="0" xfId="0" applyFont="1" applyFill="1" applyAlignment="1" applyProtection="1">
      <alignment horizontal="right"/>
      <protection hidden="1"/>
    </xf>
    <xf numFmtId="0" fontId="8" fillId="10" borderId="16" xfId="0" applyFont="1" applyFill="1" applyBorder="1" applyAlignment="1" applyProtection="1">
      <alignment horizontal="right" wrapText="1"/>
      <protection hidden="1"/>
    </xf>
    <xf numFmtId="0" fontId="8" fillId="10" borderId="34" xfId="0" applyFont="1" applyFill="1" applyBorder="1" applyAlignment="1" applyProtection="1">
      <alignment horizontal="right" wrapText="1"/>
      <protection hidden="1"/>
    </xf>
    <xf numFmtId="0" fontId="8" fillId="10" borderId="20" xfId="0" applyFont="1" applyFill="1" applyBorder="1" applyAlignment="1" applyProtection="1">
      <alignment horizontal="right" wrapText="1"/>
      <protection hidden="1"/>
    </xf>
    <xf numFmtId="0" fontId="0" fillId="10" borderId="15" xfId="0" applyFill="1" applyBorder="1" applyProtection="1">
      <protection hidden="1"/>
    </xf>
    <xf numFmtId="0" fontId="8" fillId="10" borderId="19" xfId="0" applyFont="1" applyFill="1" applyBorder="1" applyAlignment="1" applyProtection="1">
      <alignment horizontal="right" wrapText="1"/>
      <protection hidden="1"/>
    </xf>
    <xf numFmtId="0" fontId="8" fillId="10" borderId="22" xfId="0" applyFont="1" applyFill="1" applyBorder="1" applyAlignment="1" applyProtection="1">
      <alignment horizontal="right" wrapText="1"/>
      <protection hidden="1"/>
    </xf>
    <xf numFmtId="0" fontId="8" fillId="10" borderId="23" xfId="0" applyFont="1" applyFill="1" applyBorder="1" applyAlignment="1" applyProtection="1">
      <alignment horizontal="right" wrapText="1"/>
      <protection hidden="1"/>
    </xf>
    <xf numFmtId="9" fontId="11" fillId="10" borderId="9" xfId="1" applyFont="1" applyFill="1" applyBorder="1" applyAlignment="1" applyProtection="1">
      <alignment horizontal="right"/>
      <protection hidden="1"/>
    </xf>
    <xf numFmtId="0" fontId="5" fillId="3" borderId="1" xfId="0" applyFont="1" applyFill="1" applyBorder="1" applyAlignment="1" applyProtection="1">
      <alignment horizontal="center" vertical="center"/>
      <protection hidden="1"/>
    </xf>
    <xf numFmtId="0" fontId="5" fillId="3" borderId="6" xfId="0" applyFont="1" applyFill="1" applyBorder="1" applyAlignment="1" applyProtection="1">
      <alignment horizontal="center" vertical="center"/>
      <protection hidden="1"/>
    </xf>
    <xf numFmtId="0" fontId="29" fillId="3" borderId="1" xfId="0" applyFont="1" applyFill="1" applyBorder="1" applyAlignment="1" applyProtection="1">
      <alignment horizontal="center" vertical="center" wrapText="1"/>
      <protection hidden="1"/>
    </xf>
    <xf numFmtId="0" fontId="5" fillId="3" borderId="8" xfId="0"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center" wrapText="1"/>
      <protection hidden="1"/>
    </xf>
    <xf numFmtId="0" fontId="5" fillId="4" borderId="0" xfId="0" applyFont="1" applyFill="1" applyAlignment="1" applyProtection="1">
      <alignment wrapText="1"/>
      <protection hidden="1"/>
    </xf>
    <xf numFmtId="4" fontId="4" fillId="3" borderId="8" xfId="0" applyNumberFormat="1" applyFont="1" applyFill="1" applyBorder="1" applyAlignment="1" applyProtection="1">
      <alignment vertical="center"/>
      <protection hidden="1"/>
    </xf>
    <xf numFmtId="0" fontId="4" fillId="3" borderId="1" xfId="0" applyFont="1" applyFill="1" applyBorder="1" applyAlignment="1" applyProtection="1">
      <alignment vertical="center"/>
      <protection hidden="1"/>
    </xf>
    <xf numFmtId="4" fontId="4" fillId="3" borderId="1" xfId="0" applyNumberFormat="1" applyFont="1" applyFill="1" applyBorder="1" applyAlignment="1" applyProtection="1">
      <alignment wrapText="1"/>
      <protection hidden="1"/>
    </xf>
    <xf numFmtId="0" fontId="4" fillId="3" borderId="1" xfId="0" applyFont="1" applyFill="1" applyBorder="1" applyAlignment="1" applyProtection="1">
      <alignment wrapText="1"/>
      <protection hidden="1"/>
    </xf>
    <xf numFmtId="0" fontId="20" fillId="0" borderId="0" xfId="0" applyFont="1" applyAlignment="1" applyProtection="1">
      <alignment horizontal="right"/>
      <protection hidden="1"/>
    </xf>
    <xf numFmtId="166" fontId="4" fillId="0" borderId="0" xfId="0" applyNumberFormat="1" applyFont="1" applyAlignment="1" applyProtection="1">
      <alignment horizontal="left"/>
      <protection hidden="1"/>
    </xf>
    <xf numFmtId="164" fontId="4" fillId="0" borderId="0" xfId="0" applyNumberFormat="1" applyFont="1" applyAlignment="1" applyProtection="1">
      <alignment horizontal="left"/>
      <protection hidden="1"/>
    </xf>
    <xf numFmtId="4" fontId="4" fillId="0" borderId="0" xfId="0" applyNumberFormat="1" applyFont="1" applyProtection="1">
      <protection hidden="1"/>
    </xf>
    <xf numFmtId="2" fontId="4" fillId="0" borderId="0" xfId="0" applyNumberFormat="1" applyFont="1" applyProtection="1">
      <protection hidden="1"/>
    </xf>
    <xf numFmtId="0" fontId="4" fillId="3" borderId="9" xfId="0" applyFont="1" applyFill="1" applyBorder="1" applyAlignment="1" applyProtection="1">
      <alignment horizontal="center"/>
      <protection hidden="1"/>
    </xf>
    <xf numFmtId="0" fontId="4" fillId="3" borderId="1" xfId="0" applyFont="1" applyFill="1" applyBorder="1" applyAlignment="1" applyProtection="1">
      <alignment horizontal="center"/>
      <protection hidden="1"/>
    </xf>
    <xf numFmtId="0" fontId="4" fillId="3" borderId="15" xfId="0" applyFont="1" applyFill="1" applyBorder="1" applyAlignment="1" applyProtection="1">
      <alignment horizontal="center"/>
      <protection hidden="1"/>
    </xf>
    <xf numFmtId="0" fontId="4" fillId="0" borderId="24" xfId="0" applyFont="1" applyBorder="1" applyAlignment="1" applyProtection="1">
      <alignment horizontal="left"/>
      <protection locked="0" hidden="1"/>
    </xf>
    <xf numFmtId="0" fontId="4" fillId="0" borderId="25" xfId="0" applyFont="1" applyBorder="1" applyAlignment="1" applyProtection="1">
      <alignment horizontal="left"/>
      <protection locked="0" hidden="1"/>
    </xf>
    <xf numFmtId="0" fontId="4" fillId="0" borderId="26" xfId="0" applyFont="1" applyBorder="1" applyAlignment="1" applyProtection="1">
      <alignment horizontal="left"/>
      <protection locked="0" hidden="1"/>
    </xf>
    <xf numFmtId="0" fontId="4" fillId="0" borderId="27" xfId="0" applyFont="1" applyBorder="1" applyAlignment="1" applyProtection="1">
      <alignment horizontal="left"/>
      <protection locked="0" hidden="1"/>
    </xf>
    <xf numFmtId="0" fontId="4" fillId="0" borderId="28" xfId="0" applyFont="1" applyBorder="1" applyAlignment="1" applyProtection="1">
      <alignment horizontal="left"/>
      <protection locked="0" hidden="1"/>
    </xf>
    <xf numFmtId="0" fontId="4" fillId="0" borderId="29" xfId="0" applyFont="1" applyBorder="1" applyAlignment="1" applyProtection="1">
      <alignment horizontal="left"/>
      <protection locked="0" hidden="1"/>
    </xf>
    <xf numFmtId="0" fontId="4" fillId="0" borderId="23" xfId="0" applyFont="1" applyBorder="1" applyAlignment="1" applyProtection="1">
      <alignment horizontal="center"/>
      <protection locked="0" hidden="1"/>
    </xf>
    <xf numFmtId="0" fontId="4" fillId="0" borderId="8" xfId="0" applyFont="1" applyBorder="1" applyAlignment="1" applyProtection="1">
      <alignment horizontal="center"/>
      <protection locked="0" hidden="1"/>
    </xf>
    <xf numFmtId="0" fontId="4" fillId="0" borderId="20" xfId="0" applyFont="1" applyBorder="1" applyAlignment="1" applyProtection="1">
      <alignment horizontal="center"/>
      <protection locked="0" hidden="1"/>
    </xf>
    <xf numFmtId="0" fontId="4" fillId="0" borderId="9" xfId="0" applyFont="1" applyBorder="1" applyAlignment="1" applyProtection="1">
      <alignment horizontal="center"/>
      <protection locked="0" hidden="1"/>
    </xf>
    <xf numFmtId="0" fontId="4" fillId="0" borderId="1" xfId="0" applyFont="1" applyBorder="1" applyAlignment="1" applyProtection="1">
      <alignment horizontal="center"/>
      <protection locked="0" hidden="1"/>
    </xf>
    <xf numFmtId="0" fontId="4" fillId="0" borderId="1" xfId="0" applyFont="1" applyBorder="1" applyProtection="1">
      <protection locked="0" hidden="1"/>
    </xf>
    <xf numFmtId="0" fontId="4" fillId="0" borderId="15" xfId="0" applyFont="1" applyBorder="1" applyProtection="1">
      <protection locked="0" hidden="1"/>
    </xf>
    <xf numFmtId="0" fontId="4" fillId="4" borderId="9" xfId="0" applyFont="1" applyFill="1" applyBorder="1" applyAlignment="1" applyProtection="1">
      <alignment horizontal="center" vertical="center"/>
      <protection locked="0" hidden="1"/>
    </xf>
    <xf numFmtId="10" fontId="4" fillId="4" borderId="1" xfId="0" applyNumberFormat="1" applyFont="1" applyFill="1" applyBorder="1" applyAlignment="1" applyProtection="1">
      <alignment horizontal="center" vertical="center"/>
      <protection locked="0" hidden="1"/>
    </xf>
    <xf numFmtId="4" fontId="3" fillId="4" borderId="0" xfId="0" applyNumberFormat="1" applyFont="1" applyFill="1" applyAlignment="1" applyProtection="1">
      <alignment vertical="center"/>
      <protection hidden="1"/>
    </xf>
    <xf numFmtId="4" fontId="26" fillId="4" borderId="0" xfId="0" applyNumberFormat="1" applyFont="1" applyFill="1" applyAlignment="1" applyProtection="1">
      <alignment vertical="center"/>
      <protection hidden="1"/>
    </xf>
    <xf numFmtId="0" fontId="0" fillId="0" borderId="0" xfId="0" applyAlignment="1" applyProtection="1">
      <alignment horizontal="center"/>
      <protection hidden="1"/>
    </xf>
    <xf numFmtId="0" fontId="10" fillId="4" borderId="0" xfId="0" applyFont="1" applyFill="1" applyProtection="1">
      <protection hidden="1"/>
    </xf>
    <xf numFmtId="0" fontId="4" fillId="3" borderId="1" xfId="0" applyFont="1" applyFill="1" applyBorder="1" applyAlignment="1" applyProtection="1">
      <alignment horizontal="center" vertical="center"/>
      <protection hidden="1"/>
    </xf>
    <xf numFmtId="165" fontId="4" fillId="4" borderId="0" xfId="0" applyNumberFormat="1" applyFont="1" applyFill="1" applyProtection="1">
      <protection hidden="1"/>
    </xf>
    <xf numFmtId="0" fontId="4" fillId="4" borderId="0" xfId="0" applyFont="1" applyFill="1" applyAlignment="1" applyProtection="1">
      <alignment horizontal="left" vertical="center"/>
      <protection hidden="1"/>
    </xf>
    <xf numFmtId="0" fontId="4" fillId="4" borderId="0" xfId="0" applyFont="1" applyFill="1" applyAlignment="1" applyProtection="1">
      <alignment horizontal="center" vertical="center"/>
      <protection hidden="1"/>
    </xf>
    <xf numFmtId="9" fontId="5" fillId="0" borderId="0" xfId="1" applyFont="1" applyBorder="1" applyAlignment="1" applyProtection="1">
      <alignment horizontal="center" vertical="center"/>
      <protection hidden="1"/>
    </xf>
    <xf numFmtId="4" fontId="4" fillId="0" borderId="0" xfId="0" applyNumberFormat="1" applyFont="1" applyAlignment="1" applyProtection="1">
      <alignment horizontal="center" vertical="center"/>
      <protection hidden="1"/>
    </xf>
    <xf numFmtId="4" fontId="5" fillId="3" borderId="1" xfId="0" applyNumberFormat="1" applyFont="1" applyFill="1" applyBorder="1" applyAlignment="1" applyProtection="1">
      <alignment horizontal="center"/>
      <protection hidden="1"/>
    </xf>
    <xf numFmtId="0" fontId="4" fillId="4" borderId="0" xfId="0" applyFont="1" applyFill="1" applyAlignment="1" applyProtection="1">
      <alignment horizontal="left"/>
      <protection hidden="1"/>
    </xf>
    <xf numFmtId="0" fontId="8" fillId="10" borderId="14" xfId="0" applyFont="1" applyFill="1" applyBorder="1" applyAlignment="1" applyProtection="1">
      <alignment horizontal="right" wrapText="1"/>
      <protection hidden="1"/>
    </xf>
    <xf numFmtId="0" fontId="0" fillId="10" borderId="14" xfId="0" applyFill="1" applyBorder="1" applyProtection="1">
      <protection hidden="1"/>
    </xf>
    <xf numFmtId="0" fontId="8" fillId="10" borderId="35" xfId="0" applyFont="1" applyFill="1" applyBorder="1" applyAlignment="1" applyProtection="1">
      <alignment horizontal="right" wrapText="1"/>
      <protection hidden="1"/>
    </xf>
    <xf numFmtId="10" fontId="11" fillId="10" borderId="35" xfId="1" applyNumberFormat="1" applyFont="1" applyFill="1" applyBorder="1" applyAlignment="1" applyProtection="1">
      <alignment horizontal="right"/>
      <protection hidden="1"/>
    </xf>
    <xf numFmtId="0" fontId="8" fillId="4" borderId="0" xfId="0" applyFont="1" applyFill="1" applyAlignment="1" applyProtection="1">
      <alignment horizontal="right" wrapText="1"/>
      <protection hidden="1"/>
    </xf>
    <xf numFmtId="9" fontId="11" fillId="4" borderId="0" xfId="1" applyFont="1" applyFill="1" applyBorder="1" applyAlignment="1" applyProtection="1">
      <alignment horizontal="right"/>
      <protection hidden="1"/>
    </xf>
    <xf numFmtId="2" fontId="4" fillId="0" borderId="1" xfId="0" applyNumberFormat="1" applyFont="1" applyBorder="1" applyAlignment="1" applyProtection="1">
      <alignment horizontal="center" vertical="center"/>
      <protection locked="0" hidden="1"/>
    </xf>
    <xf numFmtId="9" fontId="5" fillId="3" borderId="1" xfId="1" applyFont="1" applyFill="1" applyBorder="1" applyAlignment="1" applyProtection="1">
      <alignment horizontal="center" vertical="center"/>
      <protection hidden="1"/>
    </xf>
    <xf numFmtId="0" fontId="12" fillId="0" borderId="0" xfId="0" applyFont="1" applyAlignment="1" applyProtection="1">
      <alignment vertical="center"/>
      <protection hidden="1"/>
    </xf>
    <xf numFmtId="164" fontId="12" fillId="0" borderId="0" xfId="0" applyNumberFormat="1" applyFont="1" applyAlignment="1" applyProtection="1">
      <alignment horizontal="center" vertical="center"/>
      <protection hidden="1"/>
    </xf>
    <xf numFmtId="0" fontId="13" fillId="2" borderId="0" xfId="0" applyFont="1" applyFill="1" applyAlignment="1" applyProtection="1">
      <alignment vertical="center"/>
      <protection hidden="1"/>
    </xf>
    <xf numFmtId="0" fontId="9" fillId="0" borderId="0" xfId="0" applyFont="1" applyAlignment="1" applyProtection="1">
      <alignment vertical="center"/>
      <protection hidden="1"/>
    </xf>
    <xf numFmtId="164" fontId="9" fillId="0" borderId="0" xfId="0" applyNumberFormat="1" applyFont="1" applyAlignment="1" applyProtection="1">
      <alignment horizontal="center" vertical="center"/>
      <protection hidden="1"/>
    </xf>
    <xf numFmtId="4" fontId="4" fillId="0" borderId="1" xfId="0" applyNumberFormat="1" applyFont="1" applyBorder="1" applyAlignment="1" applyProtection="1">
      <alignment horizontal="center"/>
      <protection hidden="1"/>
    </xf>
    <xf numFmtId="4" fontId="4" fillId="3" borderId="1" xfId="0" applyNumberFormat="1" applyFont="1" applyFill="1" applyBorder="1" applyAlignment="1" applyProtection="1">
      <alignment horizontal="center"/>
      <protection hidden="1"/>
    </xf>
    <xf numFmtId="164" fontId="4" fillId="3" borderId="1" xfId="0" applyNumberFormat="1" applyFont="1" applyFill="1" applyBorder="1" applyAlignment="1" applyProtection="1">
      <alignment horizontal="center"/>
      <protection hidden="1"/>
    </xf>
    <xf numFmtId="9" fontId="4" fillId="0" borderId="1" xfId="1" applyFont="1" applyBorder="1" applyAlignment="1" applyProtection="1">
      <alignment horizontal="center"/>
      <protection hidden="1"/>
    </xf>
    <xf numFmtId="0" fontId="5" fillId="3" borderId="36" xfId="0" applyFont="1" applyFill="1" applyBorder="1" applyAlignment="1" applyProtection="1">
      <alignment horizontal="right"/>
      <protection hidden="1"/>
    </xf>
    <xf numFmtId="4" fontId="4" fillId="3" borderId="8" xfId="0" applyNumberFormat="1" applyFont="1" applyFill="1" applyBorder="1" applyAlignment="1" applyProtection="1">
      <alignment horizontal="center"/>
      <protection hidden="1"/>
    </xf>
    <xf numFmtId="4" fontId="4" fillId="4" borderId="8" xfId="0" applyNumberFormat="1" applyFont="1" applyFill="1" applyBorder="1" applyAlignment="1" applyProtection="1">
      <alignment horizontal="center"/>
      <protection hidden="1"/>
    </xf>
    <xf numFmtId="4" fontId="5" fillId="3" borderId="8" xfId="0" applyNumberFormat="1" applyFont="1" applyFill="1" applyBorder="1" applyAlignment="1" applyProtection="1">
      <alignment horizontal="center"/>
      <protection hidden="1"/>
    </xf>
    <xf numFmtId="9" fontId="11" fillId="10" borderId="35" xfId="1" applyFont="1" applyFill="1" applyBorder="1" applyAlignment="1" applyProtection="1">
      <alignment horizontal="right"/>
      <protection hidden="1"/>
    </xf>
    <xf numFmtId="0" fontId="8" fillId="7" borderId="0" xfId="0" applyFont="1" applyFill="1" applyProtection="1">
      <protection hidden="1"/>
    </xf>
    <xf numFmtId="0" fontId="12" fillId="0" borderId="0" xfId="0" applyFont="1" applyAlignment="1" applyProtection="1">
      <alignment vertical="center" wrapText="1"/>
      <protection hidden="1"/>
    </xf>
    <xf numFmtId="9" fontId="12" fillId="0" borderId="0" xfId="1" applyFont="1" applyAlignment="1" applyProtection="1">
      <alignment horizontal="center" vertical="center"/>
      <protection hidden="1"/>
    </xf>
    <xf numFmtId="0" fontId="12" fillId="0" borderId="0" xfId="0" applyFont="1" applyAlignment="1" applyProtection="1">
      <alignment horizontal="left" vertical="center"/>
      <protection hidden="1"/>
    </xf>
    <xf numFmtId="4" fontId="4" fillId="0" borderId="1" xfId="0" applyNumberFormat="1" applyFont="1" applyBorder="1" applyAlignment="1" applyProtection="1">
      <alignment horizontal="center"/>
      <protection locked="0" hidden="1"/>
    </xf>
    <xf numFmtId="4" fontId="4" fillId="0" borderId="1" xfId="0" applyNumberFormat="1" applyFont="1" applyBorder="1" applyProtection="1">
      <protection locked="0" hidden="1"/>
    </xf>
    <xf numFmtId="164" fontId="4" fillId="0" borderId="1" xfId="0" applyNumberFormat="1" applyFont="1" applyBorder="1" applyAlignment="1" applyProtection="1">
      <alignment horizontal="center"/>
      <protection locked="0" hidden="1"/>
    </xf>
    <xf numFmtId="0" fontId="31" fillId="4" borderId="0" xfId="0" applyFont="1" applyFill="1" applyAlignment="1" applyProtection="1">
      <alignment vertical="center"/>
      <protection hidden="1"/>
    </xf>
    <xf numFmtId="4" fontId="8" fillId="4" borderId="0" xfId="0" applyNumberFormat="1" applyFont="1" applyFill="1" applyProtection="1">
      <protection hidden="1"/>
    </xf>
    <xf numFmtId="4" fontId="12" fillId="4" borderId="0" xfId="0" applyNumberFormat="1" applyFont="1" applyFill="1" applyProtection="1">
      <protection hidden="1"/>
    </xf>
    <xf numFmtId="0" fontId="5" fillId="3" borderId="6" xfId="0" applyFont="1" applyFill="1" applyBorder="1" applyAlignment="1" applyProtection="1">
      <alignment horizontal="center" vertical="center" wrapText="1"/>
      <protection hidden="1"/>
    </xf>
    <xf numFmtId="0" fontId="5" fillId="3" borderId="7" xfId="0" applyFont="1" applyFill="1" applyBorder="1" applyAlignment="1" applyProtection="1">
      <alignment horizontal="center" vertical="center" wrapText="1"/>
      <protection hidden="1"/>
    </xf>
    <xf numFmtId="0" fontId="5" fillId="3" borderId="8"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left" vertical="center"/>
      <protection hidden="1"/>
    </xf>
    <xf numFmtId="0" fontId="4" fillId="4" borderId="1" xfId="0" applyFont="1" applyFill="1" applyBorder="1" applyAlignment="1" applyProtection="1">
      <alignment horizontal="center"/>
      <protection hidden="1"/>
    </xf>
    <xf numFmtId="1" fontId="4" fillId="3" borderId="1" xfId="0" applyNumberFormat="1" applyFont="1" applyFill="1" applyBorder="1" applyAlignment="1" applyProtection="1">
      <alignment horizontal="center"/>
      <protection hidden="1"/>
    </xf>
    <xf numFmtId="2" fontId="4" fillId="3" borderId="1" xfId="0" applyNumberFormat="1" applyFont="1" applyFill="1" applyBorder="1" applyAlignment="1" applyProtection="1">
      <alignment horizontal="center"/>
      <protection hidden="1"/>
    </xf>
    <xf numFmtId="2" fontId="4" fillId="0" borderId="0" xfId="1" applyNumberFormat="1" applyFont="1" applyAlignment="1" applyProtection="1">
      <alignment horizontal="center"/>
      <protection hidden="1"/>
    </xf>
    <xf numFmtId="3" fontId="5" fillId="3" borderId="1" xfId="0" applyNumberFormat="1" applyFont="1" applyFill="1" applyBorder="1" applyAlignment="1" applyProtection="1">
      <alignment horizontal="center"/>
      <protection hidden="1"/>
    </xf>
    <xf numFmtId="2" fontId="5" fillId="6" borderId="0" xfId="0" applyNumberFormat="1" applyFont="1" applyFill="1" applyAlignment="1" applyProtection="1">
      <alignment horizontal="center"/>
      <protection hidden="1"/>
    </xf>
    <xf numFmtId="0" fontId="0" fillId="7" borderId="0" xfId="0" applyFill="1" applyProtection="1">
      <protection hidden="1"/>
    </xf>
    <xf numFmtId="0" fontId="0" fillId="0" borderId="1" xfId="0" applyBorder="1" applyProtection="1">
      <protection locked="0" hidden="1"/>
    </xf>
    <xf numFmtId="1" fontId="4" fillId="0" borderId="1" xfId="0" applyNumberFormat="1" applyFont="1" applyBorder="1" applyAlignment="1" applyProtection="1">
      <alignment horizontal="center"/>
      <protection locked="0" hidden="1"/>
    </xf>
    <xf numFmtId="0" fontId="5" fillId="3" borderId="15" xfId="0" applyFont="1" applyFill="1" applyBorder="1" applyAlignment="1" applyProtection="1">
      <alignment horizontal="center" vertical="center"/>
      <protection hidden="1"/>
    </xf>
    <xf numFmtId="0" fontId="5" fillId="3" borderId="15" xfId="0" applyFont="1" applyFill="1" applyBorder="1" applyAlignment="1" applyProtection="1">
      <alignment horizontal="center" vertical="center" wrapText="1"/>
      <protection hidden="1"/>
    </xf>
    <xf numFmtId="9" fontId="4" fillId="3" borderId="6" xfId="1" applyFont="1" applyFill="1" applyBorder="1" applyAlignment="1" applyProtection="1">
      <alignment horizontal="center" vertical="center"/>
      <protection hidden="1"/>
    </xf>
    <xf numFmtId="9" fontId="4" fillId="3" borderId="8" xfId="1" applyFont="1" applyFill="1" applyBorder="1" applyAlignment="1" applyProtection="1">
      <alignment horizontal="center" vertical="center"/>
      <protection hidden="1"/>
    </xf>
    <xf numFmtId="0" fontId="5" fillId="3" borderId="6" xfId="0" applyFont="1" applyFill="1" applyBorder="1" applyAlignment="1" applyProtection="1">
      <alignment horizontal="right" vertical="center" indent="1"/>
      <protection hidden="1"/>
    </xf>
    <xf numFmtId="0" fontId="5" fillId="3" borderId="7" xfId="0" applyFont="1" applyFill="1" applyBorder="1" applyAlignment="1" applyProtection="1">
      <alignment horizontal="right" vertical="center" indent="1"/>
      <protection hidden="1"/>
    </xf>
    <xf numFmtId="0" fontId="5" fillId="3" borderId="8" xfId="0" applyFont="1" applyFill="1" applyBorder="1" applyAlignment="1" applyProtection="1">
      <alignment horizontal="right" vertical="center" indent="1"/>
      <protection hidden="1"/>
    </xf>
    <xf numFmtId="9" fontId="5" fillId="3" borderId="6" xfId="1" applyFont="1" applyFill="1" applyBorder="1" applyAlignment="1" applyProtection="1">
      <alignment horizontal="center" vertical="center"/>
      <protection hidden="1"/>
    </xf>
    <xf numFmtId="9" fontId="5" fillId="3" borderId="8" xfId="1" applyFont="1" applyFill="1" applyBorder="1" applyAlignment="1" applyProtection="1">
      <alignment horizontal="center" vertical="center"/>
      <protection hidden="1"/>
    </xf>
    <xf numFmtId="9" fontId="16" fillId="10" borderId="35" xfId="1" applyFont="1" applyFill="1" applyBorder="1" applyAlignment="1" applyProtection="1">
      <alignment horizontal="right"/>
      <protection hidden="1"/>
    </xf>
    <xf numFmtId="0" fontId="8" fillId="7" borderId="0" xfId="0" applyFont="1" applyFill="1" applyAlignment="1" applyProtection="1">
      <alignment horizontal="right" wrapText="1"/>
      <protection hidden="1"/>
    </xf>
    <xf numFmtId="9" fontId="16" fillId="7" borderId="0" xfId="1" applyFont="1" applyFill="1" applyBorder="1" applyAlignment="1" applyProtection="1">
      <alignment horizontal="right"/>
      <protection hidden="1"/>
    </xf>
    <xf numFmtId="4" fontId="4" fillId="0" borderId="1" xfId="0" applyNumberFormat="1" applyFont="1" applyBorder="1" applyAlignment="1" applyProtection="1">
      <alignment horizontal="right" vertical="center"/>
      <protection locked="0" hidden="1"/>
    </xf>
    <xf numFmtId="0" fontId="8" fillId="3" borderId="0" xfId="0" applyFont="1" applyFill="1" applyAlignment="1" applyProtection="1">
      <alignment vertical="center"/>
      <protection hidden="1"/>
    </xf>
    <xf numFmtId="0" fontId="9" fillId="3" borderId="0" xfId="0" applyFont="1" applyFill="1" applyAlignment="1" applyProtection="1">
      <alignment vertical="center"/>
      <protection hidden="1"/>
    </xf>
    <xf numFmtId="0" fontId="9" fillId="3" borderId="0" xfId="0" applyFont="1" applyFill="1" applyAlignment="1" applyProtection="1">
      <alignment horizontal="center" vertical="center"/>
      <protection hidden="1"/>
    </xf>
    <xf numFmtId="0" fontId="9" fillId="5" borderId="0" xfId="0" applyFont="1" applyFill="1" applyBorder="1" applyAlignment="1" applyProtection="1">
      <alignment horizontal="center" vertical="center" wrapText="1"/>
      <protection hidden="1"/>
    </xf>
    <xf numFmtId="0" fontId="12" fillId="3" borderId="0" xfId="0" applyFont="1" applyFill="1" applyAlignment="1" applyProtection="1">
      <alignment wrapText="1"/>
      <protection hidden="1"/>
    </xf>
    <xf numFmtId="0" fontId="5" fillId="3" borderId="0" xfId="0" applyFont="1" applyFill="1" applyBorder="1" applyAlignment="1" applyProtection="1">
      <alignment horizontal="left" vertical="center"/>
      <protection hidden="1"/>
    </xf>
    <xf numFmtId="0" fontId="4" fillId="3" borderId="0" xfId="0" applyFont="1" applyFill="1" applyBorder="1" applyAlignment="1" applyProtection="1">
      <alignment horizontal="center" vertical="center"/>
      <protection hidden="1"/>
    </xf>
    <xf numFmtId="0" fontId="4" fillId="3" borderId="0" xfId="0" applyFont="1" applyFill="1" applyBorder="1" applyAlignment="1" applyProtection="1">
      <alignment horizontal="left" vertical="center"/>
      <protection hidden="1"/>
    </xf>
    <xf numFmtId="0" fontId="24" fillId="0" borderId="10" xfId="0" applyFont="1" applyBorder="1" applyAlignment="1" applyProtection="1">
      <alignment horizontal="center" vertical="center"/>
      <protection locked="0"/>
    </xf>
    <xf numFmtId="4" fontId="24" fillId="0" borderId="10" xfId="0" applyNumberFormat="1" applyFont="1" applyBorder="1" applyAlignment="1" applyProtection="1">
      <alignment horizontal="center" vertical="center"/>
      <protection locked="0"/>
    </xf>
    <xf numFmtId="4" fontId="24" fillId="0" borderId="10" xfId="3" applyNumberFormat="1"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25" fillId="4" borderId="10" xfId="2" applyFont="1" applyFill="1" applyBorder="1" applyAlignment="1" applyProtection="1">
      <alignment horizontal="center" vertical="center"/>
      <protection locked="0"/>
    </xf>
    <xf numFmtId="0" fontId="24" fillId="4" borderId="10"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4" fontId="4" fillId="4" borderId="10" xfId="0" applyNumberFormat="1" applyFont="1" applyFill="1" applyBorder="1" applyAlignment="1" applyProtection="1">
      <alignment horizontal="center" vertical="center"/>
      <protection locked="0"/>
    </xf>
    <xf numFmtId="0" fontId="24" fillId="4" borderId="10" xfId="3"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4" fillId="4" borderId="10" xfId="0" applyFont="1" applyFill="1" applyBorder="1" applyAlignment="1" applyProtection="1">
      <alignment horizontal="center" vertical="center"/>
      <protection locked="0"/>
    </xf>
    <xf numFmtId="0" fontId="9" fillId="10" borderId="30" xfId="0" applyFont="1" applyFill="1" applyBorder="1" applyAlignment="1" applyProtection="1">
      <alignment horizontal="right" vertical="center" wrapText="1"/>
      <protection hidden="1"/>
    </xf>
    <xf numFmtId="0" fontId="9" fillId="10" borderId="31" xfId="0" applyFont="1" applyFill="1" applyBorder="1" applyAlignment="1" applyProtection="1">
      <alignment horizontal="right" vertical="center" wrapText="1"/>
      <protection hidden="1"/>
    </xf>
    <xf numFmtId="0" fontId="4" fillId="10" borderId="16" xfId="0" applyFont="1" applyFill="1" applyBorder="1" applyProtection="1">
      <protection hidden="1"/>
    </xf>
    <xf numFmtId="0" fontId="8" fillId="10" borderId="20" xfId="0" applyFont="1" applyFill="1" applyBorder="1" applyAlignment="1" applyProtection="1">
      <alignment horizontal="right" vertical="center"/>
      <protection hidden="1"/>
    </xf>
    <xf numFmtId="0" fontId="9" fillId="10" borderId="32" xfId="0" applyFont="1" applyFill="1" applyBorder="1" applyAlignment="1" applyProtection="1">
      <alignment horizontal="right" vertical="center" wrapText="1"/>
      <protection hidden="1"/>
    </xf>
    <xf numFmtId="0" fontId="9" fillId="10" borderId="33" xfId="0" applyFont="1" applyFill="1" applyBorder="1" applyAlignment="1" applyProtection="1">
      <alignment horizontal="right" vertical="center" wrapText="1"/>
      <protection hidden="1"/>
    </xf>
    <xf numFmtId="0" fontId="8" fillId="10" borderId="19" xfId="0" applyFont="1" applyFill="1" applyBorder="1" applyAlignment="1" applyProtection="1">
      <alignment vertical="center"/>
      <protection hidden="1"/>
    </xf>
    <xf numFmtId="9" fontId="8" fillId="10" borderId="23" xfId="1" applyFont="1" applyFill="1" applyBorder="1" applyAlignment="1" applyProtection="1">
      <alignment horizontal="right" vertical="center"/>
      <protection hidden="1"/>
    </xf>
    <xf numFmtId="0" fontId="11" fillId="10" borderId="2" xfId="0" applyFont="1" applyFill="1" applyBorder="1" applyAlignment="1" applyProtection="1">
      <alignment horizontal="right" vertical="center" wrapText="1"/>
      <protection hidden="1"/>
    </xf>
    <xf numFmtId="0" fontId="11" fillId="10" borderId="3" xfId="0" applyFont="1" applyFill="1" applyBorder="1" applyAlignment="1" applyProtection="1">
      <alignment horizontal="right" vertical="center" wrapText="1"/>
      <protection hidden="1"/>
    </xf>
    <xf numFmtId="0" fontId="12" fillId="10" borderId="3" xfId="0" applyFont="1" applyFill="1" applyBorder="1" applyAlignment="1" applyProtection="1">
      <alignment horizontal="right" vertical="center"/>
      <protection hidden="1"/>
    </xf>
    <xf numFmtId="0" fontId="11" fillId="10" borderId="4" xfId="0" applyFont="1" applyFill="1" applyBorder="1" applyAlignment="1" applyProtection="1">
      <alignment horizontal="right" vertical="center" wrapText="1"/>
      <protection hidden="1"/>
    </xf>
    <xf numFmtId="0" fontId="11" fillId="10" borderId="5" xfId="0" applyFont="1" applyFill="1" applyBorder="1" applyAlignment="1" applyProtection="1">
      <alignment horizontal="right" vertical="center" wrapText="1"/>
      <protection hidden="1"/>
    </xf>
    <xf numFmtId="0" fontId="4" fillId="0" borderId="1" xfId="0" applyFont="1" applyBorder="1" applyAlignment="1" applyProtection="1">
      <alignment horizontal="center" vertical="center"/>
      <protection locked="0" hidden="1"/>
    </xf>
    <xf numFmtId="4" fontId="4" fillId="4" borderId="1" xfId="1" applyNumberFormat="1" applyFont="1" applyFill="1" applyBorder="1" applyAlignment="1" applyProtection="1">
      <alignment horizontal="center" vertical="center"/>
      <protection locked="0" hidden="1"/>
    </xf>
    <xf numFmtId="0" fontId="15" fillId="0" borderId="1" xfId="2" applyFont="1" applyFill="1" applyBorder="1" applyAlignment="1" applyProtection="1">
      <alignment horizontal="center"/>
      <protection locked="0" hidden="1"/>
    </xf>
    <xf numFmtId="0" fontId="4" fillId="0" borderId="1" xfId="2" applyFont="1" applyFill="1" applyBorder="1" applyAlignment="1" applyProtection="1">
      <alignment horizontal="center"/>
      <protection locked="0" hidden="1"/>
    </xf>
    <xf numFmtId="0" fontId="4" fillId="0" borderId="1" xfId="3" applyFont="1" applyFill="1" applyBorder="1" applyAlignment="1" applyProtection="1">
      <alignment horizontal="center"/>
      <protection locked="0" hidden="1"/>
    </xf>
    <xf numFmtId="0" fontId="5" fillId="3" borderId="1" xfId="0" applyFont="1" applyFill="1" applyBorder="1" applyProtection="1">
      <protection hidden="1"/>
    </xf>
    <xf numFmtId="4" fontId="6" fillId="3" borderId="1" xfId="0" applyNumberFormat="1" applyFont="1" applyFill="1" applyBorder="1" applyAlignment="1" applyProtection="1">
      <alignment horizontal="right"/>
      <protection hidden="1"/>
    </xf>
    <xf numFmtId="4" fontId="5" fillId="3" borderId="1" xfId="0" applyNumberFormat="1" applyFont="1" applyFill="1" applyBorder="1" applyAlignment="1" applyProtection="1">
      <alignment horizontal="right"/>
      <protection hidden="1"/>
    </xf>
    <xf numFmtId="9" fontId="5" fillId="3" borderId="1" xfId="1" applyFont="1" applyFill="1" applyBorder="1" applyAlignment="1" applyProtection="1">
      <alignment horizontal="center"/>
      <protection hidden="1"/>
    </xf>
    <xf numFmtId="0" fontId="5" fillId="3" borderId="6" xfId="0" applyFont="1" applyFill="1" applyBorder="1" applyProtection="1">
      <protection hidden="1"/>
    </xf>
  </cellXfs>
  <cellStyles count="4">
    <cellStyle name="Bueno" xfId="2" builtinId="26"/>
    <cellStyle name="Incorrecto" xfId="3" builtinId="27"/>
    <cellStyle name="Normal" xfId="0" builtinId="0"/>
    <cellStyle name="Porcentaje" xfId="1" builtinId="5"/>
  </cellStyles>
  <dxfs count="0"/>
  <tableStyles count="0" defaultTableStyle="TableStyleMedium2" defaultPivotStyle="PivotStyleLight16"/>
  <colors>
    <mruColors>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mn-lt"/>
                <a:ea typeface="+mn-ea"/>
                <a:cs typeface="+mn-cs"/>
              </a:defRPr>
            </a:pPr>
            <a:r>
              <a:rPr lang="es-GT" sz="1200"/>
              <a:t>Desempeño Energético del Edificio</a:t>
            </a:r>
          </a:p>
        </c:rich>
      </c:tx>
      <c:overlay val="0"/>
      <c:spPr>
        <a:noFill/>
        <a:ln>
          <a:noFill/>
        </a:ln>
        <a:effectLst/>
      </c:spPr>
      <c:txPr>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mn-lt"/>
              <a:ea typeface="+mn-ea"/>
              <a:cs typeface="+mn-cs"/>
            </a:defRPr>
          </a:pPr>
          <a:endParaRPr lang="es-GT"/>
        </a:p>
      </c:txPr>
    </c:title>
    <c:autoTitleDeleted val="0"/>
    <c:plotArea>
      <c:layout/>
      <c:barChart>
        <c:barDir val="col"/>
        <c:grouping val="stacked"/>
        <c:varyColors val="0"/>
        <c:ser>
          <c:idx val="0"/>
          <c:order val="0"/>
          <c:tx>
            <c:strRef>
              <c:f>'Información del proyecto'!$L$42</c:f>
              <c:strCache>
                <c:ptCount val="1"/>
                <c:pt idx="0">
                  <c:v>Calefacción de agua</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'Información del proyecto'!$M$41:$N$41</c:f>
              <c:strCache>
                <c:ptCount val="2"/>
                <c:pt idx="0">
                  <c:v>Linea de Diseño (kWh)</c:v>
                </c:pt>
                <c:pt idx="1">
                  <c:v>Linea base (kWh)</c:v>
                </c:pt>
              </c:strCache>
            </c:strRef>
          </c:cat>
          <c:val>
            <c:numRef>
              <c:f>'Información del proyecto'!$M$42:$N$42</c:f>
              <c:numCache>
                <c:formatCode>#,##0.00</c:formatCode>
                <c:ptCount val="2"/>
                <c:pt idx="0">
                  <c:v>0</c:v>
                </c:pt>
                <c:pt idx="1">
                  <c:v>0</c:v>
                </c:pt>
              </c:numCache>
            </c:numRef>
          </c:val>
          <c:extLst>
            <c:ext xmlns:c16="http://schemas.microsoft.com/office/drawing/2014/chart" uri="{C3380CC4-5D6E-409C-BE32-E72D297353CC}">
              <c16:uniqueId val="{00000000-3421-43EA-A9C5-591B2C2D6EB9}"/>
            </c:ext>
          </c:extLst>
        </c:ser>
        <c:ser>
          <c:idx val="1"/>
          <c:order val="1"/>
          <c:tx>
            <c:strRef>
              <c:f>'Información del proyecto'!$L$43</c:f>
              <c:strCache>
                <c:ptCount val="1"/>
                <c:pt idx="0">
                  <c:v>Iluminación Interior</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'Información del proyecto'!$M$41:$N$41</c:f>
              <c:strCache>
                <c:ptCount val="2"/>
                <c:pt idx="0">
                  <c:v>Linea de Diseño (kWh)</c:v>
                </c:pt>
                <c:pt idx="1">
                  <c:v>Linea base (kWh)</c:v>
                </c:pt>
              </c:strCache>
            </c:strRef>
          </c:cat>
          <c:val>
            <c:numRef>
              <c:f>'Información del proyecto'!$M$43:$N$43</c:f>
              <c:numCache>
                <c:formatCode>#,##0.00</c:formatCode>
                <c:ptCount val="2"/>
                <c:pt idx="0">
                  <c:v>0</c:v>
                </c:pt>
                <c:pt idx="1">
                  <c:v>0</c:v>
                </c:pt>
              </c:numCache>
            </c:numRef>
          </c:val>
          <c:extLst>
            <c:ext xmlns:c16="http://schemas.microsoft.com/office/drawing/2014/chart" uri="{C3380CC4-5D6E-409C-BE32-E72D297353CC}">
              <c16:uniqueId val="{00000001-3421-43EA-A9C5-591B2C2D6EB9}"/>
            </c:ext>
          </c:extLst>
        </c:ser>
        <c:ser>
          <c:idx val="2"/>
          <c:order val="2"/>
          <c:tx>
            <c:strRef>
              <c:f>'Información del proyecto'!$L$44</c:f>
              <c:strCache>
                <c:ptCount val="1"/>
                <c:pt idx="0">
                  <c:v>Iluminación Exterior / Áreas comunes</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'Información del proyecto'!$M$41:$N$41</c:f>
              <c:strCache>
                <c:ptCount val="2"/>
                <c:pt idx="0">
                  <c:v>Linea de Diseño (kWh)</c:v>
                </c:pt>
                <c:pt idx="1">
                  <c:v>Linea base (kWh)</c:v>
                </c:pt>
              </c:strCache>
            </c:strRef>
          </c:cat>
          <c:val>
            <c:numRef>
              <c:f>'Información del proyecto'!$M$44:$N$44</c:f>
              <c:numCache>
                <c:formatCode>#,##0.00</c:formatCode>
                <c:ptCount val="2"/>
                <c:pt idx="0">
                  <c:v>0</c:v>
                </c:pt>
                <c:pt idx="1">
                  <c:v>0</c:v>
                </c:pt>
              </c:numCache>
            </c:numRef>
          </c:val>
          <c:extLst>
            <c:ext xmlns:c16="http://schemas.microsoft.com/office/drawing/2014/chart" uri="{C3380CC4-5D6E-409C-BE32-E72D297353CC}">
              <c16:uniqueId val="{00000002-3421-43EA-A9C5-591B2C2D6EB9}"/>
            </c:ext>
          </c:extLst>
        </c:ser>
        <c:ser>
          <c:idx val="3"/>
          <c:order val="3"/>
          <c:tx>
            <c:strRef>
              <c:f>'Información del proyecto'!$L$45</c:f>
              <c:strCache>
                <c:ptCount val="1"/>
                <c:pt idx="0">
                  <c:v>HVAC</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'Información del proyecto'!$M$41:$N$41</c:f>
              <c:strCache>
                <c:ptCount val="2"/>
                <c:pt idx="0">
                  <c:v>Linea de Diseño (kWh)</c:v>
                </c:pt>
                <c:pt idx="1">
                  <c:v>Linea base (kWh)</c:v>
                </c:pt>
              </c:strCache>
            </c:strRef>
          </c:cat>
          <c:val>
            <c:numRef>
              <c:f>'Información del proyecto'!$M$45:$N$45</c:f>
              <c:numCache>
                <c:formatCode>#,##0.00</c:formatCode>
                <c:ptCount val="2"/>
                <c:pt idx="0">
                  <c:v>0</c:v>
                </c:pt>
                <c:pt idx="1">
                  <c:v>0</c:v>
                </c:pt>
              </c:numCache>
            </c:numRef>
          </c:val>
          <c:extLst>
            <c:ext xmlns:c16="http://schemas.microsoft.com/office/drawing/2014/chart" uri="{C3380CC4-5D6E-409C-BE32-E72D297353CC}">
              <c16:uniqueId val="{00000003-3421-43EA-A9C5-591B2C2D6EB9}"/>
            </c:ext>
          </c:extLst>
        </c:ser>
        <c:ser>
          <c:idx val="4"/>
          <c:order val="4"/>
          <c:tx>
            <c:strRef>
              <c:f>'Información del proyecto'!$L$46</c:f>
              <c:strCache>
                <c:ptCount val="1"/>
                <c:pt idx="0">
                  <c:v>Motores y equipos instalados</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'Información del proyecto'!$M$41:$N$41</c:f>
              <c:strCache>
                <c:ptCount val="2"/>
                <c:pt idx="0">
                  <c:v>Linea de Diseño (kWh)</c:v>
                </c:pt>
                <c:pt idx="1">
                  <c:v>Linea base (kWh)</c:v>
                </c:pt>
              </c:strCache>
            </c:strRef>
          </c:cat>
          <c:val>
            <c:numRef>
              <c:f>'Información del proyecto'!$M$46:$N$46</c:f>
              <c:numCache>
                <c:formatCode>#,##0.00</c:formatCode>
                <c:ptCount val="2"/>
                <c:pt idx="0">
                  <c:v>0</c:v>
                </c:pt>
                <c:pt idx="1">
                  <c:v>0</c:v>
                </c:pt>
              </c:numCache>
            </c:numRef>
          </c:val>
          <c:extLst>
            <c:ext xmlns:c16="http://schemas.microsoft.com/office/drawing/2014/chart" uri="{C3380CC4-5D6E-409C-BE32-E72D297353CC}">
              <c16:uniqueId val="{00000004-3421-43EA-A9C5-591B2C2D6EB9}"/>
            </c:ext>
          </c:extLst>
        </c:ser>
        <c:ser>
          <c:idx val="5"/>
          <c:order val="5"/>
          <c:tx>
            <c:strRef>
              <c:f>'Información del proyecto'!$L$47</c:f>
              <c:strCache>
                <c:ptCount val="1"/>
                <c:pt idx="0">
                  <c:v>Electrodomésticos / línea blanca</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strRef>
              <c:f>'Información del proyecto'!$M$41:$N$41</c:f>
              <c:strCache>
                <c:ptCount val="2"/>
                <c:pt idx="0">
                  <c:v>Linea de Diseño (kWh)</c:v>
                </c:pt>
                <c:pt idx="1">
                  <c:v>Linea base (kWh)</c:v>
                </c:pt>
              </c:strCache>
            </c:strRef>
          </c:cat>
          <c:val>
            <c:numRef>
              <c:f>'Información del proyecto'!$M$47:$N$47</c:f>
              <c:numCache>
                <c:formatCode>#,##0.00</c:formatCode>
                <c:ptCount val="2"/>
                <c:pt idx="0">
                  <c:v>0</c:v>
                </c:pt>
                <c:pt idx="1">
                  <c:v>0</c:v>
                </c:pt>
              </c:numCache>
            </c:numRef>
          </c:val>
          <c:extLst>
            <c:ext xmlns:c16="http://schemas.microsoft.com/office/drawing/2014/chart" uri="{C3380CC4-5D6E-409C-BE32-E72D297353CC}">
              <c16:uniqueId val="{00000005-3421-43EA-A9C5-591B2C2D6EB9}"/>
            </c:ext>
          </c:extLst>
        </c:ser>
        <c:ser>
          <c:idx val="6"/>
          <c:order val="6"/>
          <c:tx>
            <c:strRef>
              <c:f>'Información del proyecto'!$L$48</c:f>
              <c:strCache>
                <c:ptCount val="1"/>
                <c:pt idx="0">
                  <c:v>Otros electrodomésticos residenciales</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strRef>
              <c:f>'Información del proyecto'!$M$41:$N$41</c:f>
              <c:strCache>
                <c:ptCount val="2"/>
                <c:pt idx="0">
                  <c:v>Linea de Diseño (kWh)</c:v>
                </c:pt>
                <c:pt idx="1">
                  <c:v>Linea base (kWh)</c:v>
                </c:pt>
              </c:strCache>
            </c:strRef>
          </c:cat>
          <c:val>
            <c:numRef>
              <c:f>'Información del proyecto'!$M$48:$N$48</c:f>
              <c:numCache>
                <c:formatCode>#,##0.00</c:formatCode>
                <c:ptCount val="2"/>
                <c:pt idx="0">
                  <c:v>0</c:v>
                </c:pt>
                <c:pt idx="1">
                  <c:v>0</c:v>
                </c:pt>
              </c:numCache>
            </c:numRef>
          </c:val>
          <c:extLst>
            <c:ext xmlns:c16="http://schemas.microsoft.com/office/drawing/2014/chart" uri="{C3380CC4-5D6E-409C-BE32-E72D297353CC}">
              <c16:uniqueId val="{00000006-3421-43EA-A9C5-591B2C2D6EB9}"/>
            </c:ext>
          </c:extLst>
        </c:ser>
        <c:ser>
          <c:idx val="7"/>
          <c:order val="7"/>
          <c:tx>
            <c:strRef>
              <c:f>'Información del proyecto'!$L$49</c:f>
              <c:strCache>
                <c:ptCount val="1"/>
                <c:pt idx="0">
                  <c:v>Energía por confort</c:v>
                </c:pt>
              </c:strCache>
            </c:strRef>
          </c:tx>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invertIfNegative val="0"/>
          <c:cat>
            <c:strRef>
              <c:f>'Información del proyecto'!$M$41:$N$41</c:f>
              <c:strCache>
                <c:ptCount val="2"/>
                <c:pt idx="0">
                  <c:v>Linea de Diseño (kWh)</c:v>
                </c:pt>
                <c:pt idx="1">
                  <c:v>Linea base (kWh)</c:v>
                </c:pt>
              </c:strCache>
            </c:strRef>
          </c:cat>
          <c:val>
            <c:numRef>
              <c:f>'Información del proyecto'!$M$49:$N$49</c:f>
              <c:numCache>
                <c:formatCode>#,##0.00</c:formatCode>
                <c:ptCount val="2"/>
                <c:pt idx="0">
                  <c:v>0</c:v>
                </c:pt>
                <c:pt idx="1">
                  <c:v>0</c:v>
                </c:pt>
              </c:numCache>
            </c:numRef>
          </c:val>
          <c:extLst>
            <c:ext xmlns:c16="http://schemas.microsoft.com/office/drawing/2014/chart" uri="{C3380CC4-5D6E-409C-BE32-E72D297353CC}">
              <c16:uniqueId val="{00000007-3421-43EA-A9C5-591B2C2D6EB9}"/>
            </c:ext>
          </c:extLst>
        </c:ser>
        <c:dLbls>
          <c:showLegendKey val="0"/>
          <c:showVal val="0"/>
          <c:showCatName val="0"/>
          <c:showSerName val="0"/>
          <c:showPercent val="0"/>
          <c:showBubbleSize val="0"/>
        </c:dLbls>
        <c:gapWidth val="150"/>
        <c:overlap val="100"/>
        <c:axId val="438375039"/>
        <c:axId val="438385119"/>
      </c:barChart>
      <c:catAx>
        <c:axId val="4383750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GT"/>
          </a:p>
        </c:txPr>
        <c:crossAx val="438385119"/>
        <c:crosses val="autoZero"/>
        <c:auto val="1"/>
        <c:lblAlgn val="ctr"/>
        <c:lblOffset val="100"/>
        <c:noMultiLvlLbl val="0"/>
      </c:catAx>
      <c:valAx>
        <c:axId val="43838511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GT"/>
          </a:p>
        </c:txPr>
        <c:crossAx val="4383750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GT"/>
        </a:p>
      </c:txPr>
    </c:legend>
    <c:plotVisOnly val="0"/>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20" baseline="0">
                <a:solidFill>
                  <a:schemeClr val="tx1">
                    <a:lumMod val="50000"/>
                    <a:lumOff val="50000"/>
                  </a:schemeClr>
                </a:solidFill>
                <a:latin typeface="+mn-lt"/>
                <a:ea typeface="+mn-ea"/>
                <a:cs typeface="+mn-cs"/>
              </a:defRPr>
            </a:pPr>
            <a:r>
              <a:rPr lang="en-US" sz="1100" b="1"/>
              <a:t>Distribución de energía del edificio</a:t>
            </a:r>
          </a:p>
        </c:rich>
      </c:tx>
      <c:overlay val="0"/>
      <c:spPr>
        <a:noFill/>
        <a:ln>
          <a:noFill/>
        </a:ln>
        <a:effectLst/>
      </c:spPr>
      <c:txPr>
        <a:bodyPr rot="0" spcFirstLastPara="1" vertOverflow="ellipsis" vert="horz" wrap="square" anchor="ctr" anchorCtr="1"/>
        <a:lstStyle/>
        <a:p>
          <a:pPr>
            <a:defRPr sz="1100" b="1" i="0" u="none" strike="noStrike" kern="1200" cap="none" spc="20" baseline="0">
              <a:solidFill>
                <a:schemeClr val="tx1">
                  <a:lumMod val="50000"/>
                  <a:lumOff val="50000"/>
                </a:schemeClr>
              </a:solidFill>
              <a:latin typeface="+mn-lt"/>
              <a:ea typeface="+mn-ea"/>
              <a:cs typeface="+mn-cs"/>
            </a:defRPr>
          </a:pPr>
          <a:endParaRPr lang="es-GT"/>
        </a:p>
      </c:txPr>
    </c:title>
    <c:autoTitleDeleted val="0"/>
    <c:plotArea>
      <c:layout/>
      <c:pieChart>
        <c:varyColors val="1"/>
        <c:ser>
          <c:idx val="0"/>
          <c:order val="0"/>
          <c:tx>
            <c:strRef>
              <c:f>'Información del proyecto'!$C$41</c:f>
              <c:strCache>
                <c:ptCount val="1"/>
                <c:pt idx="0">
                  <c:v>kw/h</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049D-455B-B27E-0943B336FF43}"/>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049D-455B-B27E-0943B336FF43}"/>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049D-455B-B27E-0943B336FF43}"/>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049D-455B-B27E-0943B336FF43}"/>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049D-455B-B27E-0943B336FF43}"/>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c:ext xmlns:c16="http://schemas.microsoft.com/office/drawing/2014/chart" uri="{C3380CC4-5D6E-409C-BE32-E72D297353CC}">
                <c16:uniqueId val="{0000000B-049D-455B-B27E-0943B336FF43}"/>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c:ext xmlns:c16="http://schemas.microsoft.com/office/drawing/2014/chart" uri="{C3380CC4-5D6E-409C-BE32-E72D297353CC}">
                <c16:uniqueId val="{0000000D-049D-455B-B27E-0943B336FF4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es-GT"/>
              </a:p>
            </c:txP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'Información del proyecto'!$B$42:$B$48</c:f>
              <c:strCache>
                <c:ptCount val="7"/>
                <c:pt idx="0">
                  <c:v>Calefacción de agua</c:v>
                </c:pt>
                <c:pt idx="1">
                  <c:v>Iluminación Interior</c:v>
                </c:pt>
                <c:pt idx="2">
                  <c:v>Iluminación Exterior / Áreas comunes</c:v>
                </c:pt>
                <c:pt idx="3">
                  <c:v>HVAC</c:v>
                </c:pt>
                <c:pt idx="4">
                  <c:v>Motores y equipos instalados</c:v>
                </c:pt>
                <c:pt idx="5">
                  <c:v>Electrodomésticos / línea blanca</c:v>
                </c:pt>
                <c:pt idx="6">
                  <c:v>Otros electrodomésticos residenciales</c:v>
                </c:pt>
              </c:strCache>
            </c:strRef>
          </c:cat>
          <c:val>
            <c:numRef>
              <c:f>'Información del proyecto'!$C$42:$C$48</c:f>
              <c:numCache>
                <c:formatCode>#,##0.00</c:formatCode>
                <c:ptCount val="7"/>
                <c:pt idx="0">
                  <c:v>0</c:v>
                </c:pt>
                <c:pt idx="1">
                  <c:v>0</c:v>
                </c:pt>
                <c:pt idx="2">
                  <c:v>0</c:v>
                </c:pt>
                <c:pt idx="3">
                  <c:v>0</c:v>
                </c:pt>
                <c:pt idx="4">
                  <c:v>0</c:v>
                </c:pt>
                <c:pt idx="5">
                  <c:v>0</c:v>
                </c:pt>
              </c:numCache>
            </c:numRef>
          </c:val>
          <c:extLst>
            <c:ext xmlns:c16="http://schemas.microsoft.com/office/drawing/2014/chart" uri="{C3380CC4-5D6E-409C-BE32-E72D297353CC}">
              <c16:uniqueId val="{00000000-F640-4211-A32C-6814D836B536}"/>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700" b="0" i="0" u="none" strike="noStrike" kern="1200" baseline="0">
              <a:solidFill>
                <a:schemeClr val="tx1">
                  <a:lumMod val="50000"/>
                  <a:lumOff val="50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785446</xdr:colOff>
      <xdr:row>60</xdr:row>
      <xdr:rowOff>121888</xdr:rowOff>
    </xdr:from>
    <xdr:to>
      <xdr:col>9</xdr:col>
      <xdr:colOff>10584</xdr:colOff>
      <xdr:row>81</xdr:row>
      <xdr:rowOff>87689</xdr:rowOff>
    </xdr:to>
    <xdr:graphicFrame macro="">
      <xdr:nvGraphicFramePr>
        <xdr:cNvPr id="3" name="Gráfico 2">
          <a:extLst>
            <a:ext uri="{FF2B5EF4-FFF2-40B4-BE49-F238E27FC236}">
              <a16:creationId xmlns:a16="http://schemas.microsoft.com/office/drawing/2014/main" id="{C8034182-DF19-A1CC-C32A-AF8E943496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23446</xdr:colOff>
      <xdr:row>0</xdr:row>
      <xdr:rowOff>164122</xdr:rowOff>
    </xdr:from>
    <xdr:to>
      <xdr:col>0</xdr:col>
      <xdr:colOff>773723</xdr:colOff>
      <xdr:row>4</xdr:row>
      <xdr:rowOff>78157</xdr:rowOff>
    </xdr:to>
    <xdr:pic>
      <xdr:nvPicPr>
        <xdr:cNvPr id="4" name="Imagen 3">
          <a:extLst>
            <a:ext uri="{FF2B5EF4-FFF2-40B4-BE49-F238E27FC236}">
              <a16:creationId xmlns:a16="http://schemas.microsoft.com/office/drawing/2014/main" id="{4C54B010-AD0A-4E37-9295-F37A07CE7B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446" y="164122"/>
          <a:ext cx="750277" cy="711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165754</xdr:colOff>
      <xdr:row>10</xdr:row>
      <xdr:rowOff>183715</xdr:rowOff>
    </xdr:from>
    <xdr:to>
      <xdr:col>9</xdr:col>
      <xdr:colOff>255900</xdr:colOff>
      <xdr:row>31</xdr:row>
      <xdr:rowOff>146137</xdr:rowOff>
    </xdr:to>
    <xdr:graphicFrame macro="">
      <xdr:nvGraphicFramePr>
        <xdr:cNvPr id="6" name="Gráfico 5">
          <a:extLst>
            <a:ext uri="{FF2B5EF4-FFF2-40B4-BE49-F238E27FC236}">
              <a16:creationId xmlns:a16="http://schemas.microsoft.com/office/drawing/2014/main" id="{D86F1669-5CCA-9FE3-C69A-7E1EBA01E6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xdr:colOff>
      <xdr:row>2</xdr:row>
      <xdr:rowOff>3153</xdr:rowOff>
    </xdr:from>
    <xdr:to>
      <xdr:col>1</xdr:col>
      <xdr:colOff>670427</xdr:colOff>
      <xdr:row>6</xdr:row>
      <xdr:rowOff>73270</xdr:rowOff>
    </xdr:to>
    <xdr:pic>
      <xdr:nvPicPr>
        <xdr:cNvPr id="2" name="Imagen 1">
          <a:extLst>
            <a:ext uri="{FF2B5EF4-FFF2-40B4-BE49-F238E27FC236}">
              <a16:creationId xmlns:a16="http://schemas.microsoft.com/office/drawing/2014/main" id="{55648323-D7F6-45EE-B7A5-8427CEF379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47" y="305999"/>
          <a:ext cx="670426" cy="675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869523</xdr:colOff>
      <xdr:row>3</xdr:row>
      <xdr:rowOff>1553</xdr:rowOff>
    </xdr:from>
    <xdr:to>
      <xdr:col>3</xdr:col>
      <xdr:colOff>3623007</xdr:colOff>
      <xdr:row>5</xdr:row>
      <xdr:rowOff>72802</xdr:rowOff>
    </xdr:to>
    <xdr:sp macro="" textlink="">
      <xdr:nvSpPr>
        <xdr:cNvPr id="3" name="CuadroTexto 2">
          <a:extLst>
            <a:ext uri="{FF2B5EF4-FFF2-40B4-BE49-F238E27FC236}">
              <a16:creationId xmlns:a16="http://schemas.microsoft.com/office/drawing/2014/main" id="{F4843668-489C-4462-A2FB-82E8147980E9}"/>
            </a:ext>
          </a:extLst>
        </xdr:cNvPr>
        <xdr:cNvSpPr txBox="1"/>
      </xdr:nvSpPr>
      <xdr:spPr>
        <a:xfrm>
          <a:off x="1234161" y="464363"/>
          <a:ext cx="6829950" cy="3797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600" baseline="0">
              <a:solidFill>
                <a:schemeClr val="dk1"/>
              </a:solidFill>
              <a:effectLst/>
              <a:latin typeface="+mn-lt"/>
              <a:ea typeface="+mn-ea"/>
              <a:cs typeface="+mn-cs"/>
            </a:rPr>
            <a:t>Si no se conocen las horas operativas de uso. El proyecto puede utilizar estas horas estimadas por tipo de equipo. Sin embargo,  para que los resultados reflejen de mejor manera la realidad del proyecto,  se recomienda fuertemente utilizar las horas operativas de diseño bajo las cuales los sistemas han sido calculados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111500</xdr:colOff>
      <xdr:row>0</xdr:row>
      <xdr:rowOff>111963</xdr:rowOff>
    </xdr:from>
    <xdr:to>
      <xdr:col>1</xdr:col>
      <xdr:colOff>1082841</xdr:colOff>
      <xdr:row>5</xdr:row>
      <xdr:rowOff>175798</xdr:rowOff>
    </xdr:to>
    <xdr:pic>
      <xdr:nvPicPr>
        <xdr:cNvPr id="2" name="Imagen 1">
          <a:extLst>
            <a:ext uri="{FF2B5EF4-FFF2-40B4-BE49-F238E27FC236}">
              <a16:creationId xmlns:a16="http://schemas.microsoft.com/office/drawing/2014/main" id="{AFBE7F2B-BDC6-470A-9394-9192BBA99E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2553" y="111963"/>
          <a:ext cx="971341" cy="9662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20320</xdr:colOff>
      <xdr:row>7</xdr:row>
      <xdr:rowOff>9769</xdr:rowOff>
    </xdr:from>
    <xdr:to>
      <xdr:col>4</xdr:col>
      <xdr:colOff>973667</xdr:colOff>
      <xdr:row>14</xdr:row>
      <xdr:rowOff>40105</xdr:rowOff>
    </xdr:to>
    <xdr:sp macro="" textlink="">
      <xdr:nvSpPr>
        <xdr:cNvPr id="3" name="CuadroTexto 2">
          <a:extLst>
            <a:ext uri="{FF2B5EF4-FFF2-40B4-BE49-F238E27FC236}">
              <a16:creationId xmlns:a16="http://schemas.microsoft.com/office/drawing/2014/main" id="{A36090FA-D66E-4F2E-92CB-EF1334FD8073}"/>
            </a:ext>
          </a:extLst>
        </xdr:cNvPr>
        <xdr:cNvSpPr txBox="1"/>
      </xdr:nvSpPr>
      <xdr:spPr>
        <a:xfrm>
          <a:off x="426720" y="1313636"/>
          <a:ext cx="4407747" cy="13342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750">
              <a:solidFill>
                <a:schemeClr val="dk1"/>
              </a:solidFill>
              <a:effectLst/>
              <a:latin typeface="+mn-lt"/>
              <a:ea typeface="+mn-ea"/>
              <a:cs typeface="+mn-cs"/>
            </a:rPr>
            <a:t>Desnidad de Potencia de Iluminación  </a:t>
          </a:r>
          <a:endParaRPr lang="es-GT" sz="1600" i="1">
            <a:solidFill>
              <a:schemeClr val="dk1"/>
            </a:solidFill>
            <a:effectLst/>
            <a:latin typeface="Times New Roman" panose="02020603050405020304" pitchFamily="18" charset="0"/>
            <a:ea typeface="+mn-ea"/>
            <a:cs typeface="Times New Roman" panose="02020603050405020304" pitchFamily="18" charset="0"/>
          </a:endParaRPr>
        </a:p>
        <a:p>
          <a:pPr algn="ctr"/>
          <a:r>
            <a:rPr lang="es-GT" sz="1600" i="1">
              <a:solidFill>
                <a:schemeClr val="dk1"/>
              </a:solidFill>
              <a:effectLst/>
              <a:latin typeface="Times New Roman" panose="02020603050405020304" pitchFamily="18" charset="0"/>
              <a:ea typeface="+mn-ea"/>
              <a:cs typeface="Times New Roman" panose="02020603050405020304" pitchFamily="18" charset="0"/>
            </a:rPr>
            <a:t>W/m</a:t>
          </a:r>
          <a:r>
            <a:rPr lang="es-GT" sz="1600" i="1" baseline="30000">
              <a:solidFill>
                <a:schemeClr val="dk1"/>
              </a:solidFill>
              <a:effectLst/>
              <a:latin typeface="Times New Roman" panose="02020603050405020304" pitchFamily="18" charset="0"/>
              <a:ea typeface="+mn-ea"/>
              <a:cs typeface="Times New Roman" panose="02020603050405020304" pitchFamily="18" charset="0"/>
            </a:rPr>
            <a:t>2</a:t>
          </a:r>
        </a:p>
        <a:p>
          <a:endParaRPr lang="es-GT" sz="800">
            <a:solidFill>
              <a:schemeClr val="dk1"/>
            </a:solidFill>
            <a:effectLst/>
            <a:latin typeface="+mn-lt"/>
            <a:ea typeface="+mn-ea"/>
            <a:cs typeface="+mn-cs"/>
          </a:endParaRPr>
        </a:p>
        <a:p>
          <a:r>
            <a:rPr lang="es-GT" sz="750">
              <a:solidFill>
                <a:schemeClr val="dk1"/>
              </a:solidFill>
              <a:effectLst/>
              <a:latin typeface="+mn-lt"/>
              <a:ea typeface="+mn-ea"/>
              <a:cs typeface="+mn-cs"/>
            </a:rPr>
            <a:t>El proyecto debe utilizar este formulario para determinar la eficiencia energética por uso de iluminación para las áreas no regularmente ocupadas del edificio. (Por ejemplo, áreas exteriores, áreas comunales, áreas</a:t>
          </a:r>
          <a:r>
            <a:rPr lang="es-GT" sz="750" baseline="0">
              <a:solidFill>
                <a:schemeClr val="dk1"/>
              </a:solidFill>
              <a:effectLst/>
              <a:latin typeface="+mn-lt"/>
              <a:ea typeface="+mn-ea"/>
              <a:cs typeface="+mn-cs"/>
            </a:rPr>
            <a:t> de estacionamiento, almacenaje, entre otras). </a:t>
          </a:r>
        </a:p>
        <a:p>
          <a:endParaRPr lang="es-GT" sz="750" baseline="0">
            <a:solidFill>
              <a:schemeClr val="dk1"/>
            </a:solidFill>
            <a:effectLst/>
            <a:latin typeface="+mn-lt"/>
            <a:ea typeface="+mn-ea"/>
            <a:cs typeface="+mn-cs"/>
          </a:endParaRPr>
        </a:p>
        <a:p>
          <a:r>
            <a:rPr lang="es-GT" sz="750" baseline="0">
              <a:solidFill>
                <a:schemeClr val="dk1"/>
              </a:solidFill>
              <a:effectLst/>
              <a:latin typeface="+mn-lt"/>
              <a:ea typeface="+mn-ea"/>
              <a:cs typeface="+mn-cs"/>
            </a:rPr>
            <a:t>Si el proyecto no dejará instaladas luminarias en áreas exteriores o áreas comunes, utilizar el consumo correspondiente a la línea base.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307783</xdr:colOff>
      <xdr:row>0</xdr:row>
      <xdr:rowOff>73189</xdr:rowOff>
    </xdr:from>
    <xdr:to>
      <xdr:col>1</xdr:col>
      <xdr:colOff>1261806</xdr:colOff>
      <xdr:row>5</xdr:row>
      <xdr:rowOff>128905</xdr:rowOff>
    </xdr:to>
    <xdr:pic>
      <xdr:nvPicPr>
        <xdr:cNvPr id="2" name="Imagen 1">
          <a:extLst>
            <a:ext uri="{FF2B5EF4-FFF2-40B4-BE49-F238E27FC236}">
              <a16:creationId xmlns:a16="http://schemas.microsoft.com/office/drawing/2014/main" id="{FFF1933E-CBB5-4E00-B9AF-353C56AE66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8299" y="73189"/>
          <a:ext cx="954023" cy="966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40968</xdr:colOff>
      <xdr:row>6</xdr:row>
      <xdr:rowOff>52916</xdr:rowOff>
    </xdr:from>
    <xdr:to>
      <xdr:col>9</xdr:col>
      <xdr:colOff>527539</xdr:colOff>
      <xdr:row>14</xdr:row>
      <xdr:rowOff>10583</xdr:rowOff>
    </xdr:to>
    <xdr:sp macro="" textlink="">
      <xdr:nvSpPr>
        <xdr:cNvPr id="3" name="CuadroTexto 2">
          <a:extLst>
            <a:ext uri="{FF2B5EF4-FFF2-40B4-BE49-F238E27FC236}">
              <a16:creationId xmlns:a16="http://schemas.microsoft.com/office/drawing/2014/main" id="{D3E60314-BEB9-9DE2-F32D-E8AE07E7BCAE}"/>
            </a:ext>
          </a:extLst>
        </xdr:cNvPr>
        <xdr:cNvSpPr txBox="1"/>
      </xdr:nvSpPr>
      <xdr:spPr>
        <a:xfrm>
          <a:off x="401484" y="1093497"/>
          <a:ext cx="10859603" cy="1129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800">
              <a:solidFill>
                <a:schemeClr val="dk1"/>
              </a:solidFill>
              <a:effectLst/>
              <a:latin typeface="+mn-lt"/>
              <a:ea typeface="+mn-ea"/>
              <a:cs typeface="+mn-cs"/>
            </a:rPr>
            <a:t>Desnidad de Potencia de Iluminación = </a:t>
          </a:r>
        </a:p>
        <a:p>
          <a:pPr algn="ctr"/>
          <a:r>
            <a:rPr lang="es-GT" sz="1600" i="1">
              <a:solidFill>
                <a:schemeClr val="dk1"/>
              </a:solidFill>
              <a:effectLst/>
              <a:latin typeface="Times New Roman" panose="02020603050405020304" pitchFamily="18" charset="0"/>
              <a:ea typeface="+mn-ea"/>
              <a:cs typeface="Times New Roman" panose="02020603050405020304" pitchFamily="18" charset="0"/>
            </a:rPr>
            <a:t>W/m</a:t>
          </a:r>
          <a:r>
            <a:rPr lang="es-GT" sz="1600" i="1" baseline="30000">
              <a:solidFill>
                <a:schemeClr val="dk1"/>
              </a:solidFill>
              <a:effectLst/>
              <a:latin typeface="Times New Roman" panose="02020603050405020304" pitchFamily="18" charset="0"/>
              <a:ea typeface="+mn-ea"/>
              <a:cs typeface="Times New Roman" panose="02020603050405020304" pitchFamily="18" charset="0"/>
            </a:rPr>
            <a:t>2</a:t>
          </a:r>
        </a:p>
        <a:p>
          <a:endParaRPr lang="es-GT" sz="800">
            <a:solidFill>
              <a:schemeClr val="dk1"/>
            </a:solidFill>
            <a:effectLst/>
            <a:latin typeface="+mn-lt"/>
            <a:ea typeface="+mn-ea"/>
            <a:cs typeface="+mn-cs"/>
          </a:endParaRPr>
        </a:p>
        <a:p>
          <a:r>
            <a:rPr lang="es-GT" sz="800">
              <a:solidFill>
                <a:schemeClr val="dk1"/>
              </a:solidFill>
              <a:effectLst/>
              <a:latin typeface="+mn-lt"/>
              <a:ea typeface="+mn-ea"/>
              <a:cs typeface="+mn-cs"/>
            </a:rPr>
            <a:t>El proyecto debe utilizar este formulario para determinar la eficiencia energética por uso de iluminación para las áreas residenciales del edificio. </a:t>
          </a:r>
        </a:p>
        <a:p>
          <a:r>
            <a:rPr lang="es-GT" sz="800">
              <a:solidFill>
                <a:schemeClr val="dk1"/>
              </a:solidFill>
              <a:effectLst/>
              <a:latin typeface="+mn-lt"/>
              <a:ea typeface="+mn-ea"/>
              <a:cs typeface="+mn-cs"/>
            </a:rPr>
            <a:t>Proyectos con más de 5 tipologías residenciales pueden agrupar tipologías, siempre cuando cuenten con características similares. Por ejemplo; metros cuadrados (no sobrepasar una relación de 10% de área de construcción), número de habitaciones y/o misma carga de ocupación.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208819</xdr:colOff>
      <xdr:row>0</xdr:row>
      <xdr:rowOff>143265</xdr:rowOff>
    </xdr:from>
    <xdr:to>
      <xdr:col>1</xdr:col>
      <xdr:colOff>567241</xdr:colOff>
      <xdr:row>5</xdr:row>
      <xdr:rowOff>6940</xdr:rowOff>
    </xdr:to>
    <xdr:pic>
      <xdr:nvPicPr>
        <xdr:cNvPr id="2" name="Imagen 1">
          <a:extLst>
            <a:ext uri="{FF2B5EF4-FFF2-40B4-BE49-F238E27FC236}">
              <a16:creationId xmlns:a16="http://schemas.microsoft.com/office/drawing/2014/main" id="{A64EB994-C6B4-433D-AF81-E32D22695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819" y="143265"/>
          <a:ext cx="751712" cy="737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343526</xdr:colOff>
      <xdr:row>6</xdr:row>
      <xdr:rowOff>61253</xdr:rowOff>
    </xdr:from>
    <xdr:to>
      <xdr:col>10</xdr:col>
      <xdr:colOff>756140</xdr:colOff>
      <xdr:row>11</xdr:row>
      <xdr:rowOff>153865</xdr:rowOff>
    </xdr:to>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F6BB31EE-3988-4266-B9F8-80F254E1234B}"/>
                </a:ext>
              </a:extLst>
            </xdr:cNvPr>
            <xdr:cNvSpPr txBox="1"/>
          </xdr:nvSpPr>
          <xdr:spPr>
            <a:xfrm>
              <a:off x="343526" y="1160291"/>
              <a:ext cx="7688249" cy="10084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700">
                  <a:solidFill>
                    <a:schemeClr val="dk1"/>
                  </a:solidFill>
                  <a:effectLst/>
                  <a:latin typeface="+mn-lt"/>
                  <a:ea typeface="+mn-ea"/>
                  <a:cs typeface="+mn-cs"/>
                </a:rPr>
                <a:t>EF (</a:t>
              </a:r>
              <a:r>
                <a:rPr lang="es-GT" sz="700" i="1">
                  <a:solidFill>
                    <a:schemeClr val="dk1"/>
                  </a:solidFill>
                  <a:effectLst/>
                  <a:latin typeface="+mn-lt"/>
                  <a:ea typeface="+mn-ea"/>
                  <a:cs typeface="+mn-cs"/>
                </a:rPr>
                <a:t>Energy Factor</a:t>
              </a:r>
              <a:r>
                <a:rPr lang="es-GT" sz="700">
                  <a:solidFill>
                    <a:schemeClr val="dk1"/>
                  </a:solidFill>
                  <a:effectLst/>
                  <a:latin typeface="+mn-lt"/>
                  <a:ea typeface="+mn-ea"/>
                  <a:cs typeface="+mn-cs"/>
                </a:rPr>
                <a:t>) = relación entre la cantidad de agua caliente producida por un calentador y la cantidad de energía consumida. Un mayor EF indica un calentador más eficiente.</a:t>
              </a:r>
            </a:p>
            <a:p>
              <a:endParaRPr lang="es-GT" sz="700" i="1">
                <a:solidFill>
                  <a:schemeClr val="dk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a:rPr lang="es-GT" sz="700" b="1" i="1">
                        <a:solidFill>
                          <a:schemeClr val="tx1"/>
                        </a:solidFill>
                        <a:effectLst/>
                        <a:latin typeface="Cambria Math" panose="02040503050406030204" pitchFamily="18" charset="0"/>
                        <a:ea typeface="+mn-ea"/>
                        <a:cs typeface="+mn-cs"/>
                      </a:rPr>
                      <m:t>𝑬𝑭</m:t>
                    </m:r>
                    <m:r>
                      <a:rPr lang="es-GT" sz="700" b="1" i="1">
                        <a:solidFill>
                          <a:schemeClr val="tx1"/>
                        </a:solidFill>
                        <a:effectLst/>
                        <a:latin typeface="Cambria Math" panose="02040503050406030204" pitchFamily="18" charset="0"/>
                        <a:ea typeface="+mn-ea"/>
                        <a:cs typeface="+mn-cs"/>
                      </a:rPr>
                      <m:t>=</m:t>
                    </m:r>
                    <m:f>
                      <m:fPr>
                        <m:ctrlPr>
                          <a:rPr lang="es-GT" sz="700" b="1" i="1">
                            <a:solidFill>
                              <a:schemeClr val="tx1"/>
                            </a:solidFill>
                            <a:effectLst/>
                            <a:latin typeface="Cambria Math" panose="02040503050406030204" pitchFamily="18" charset="0"/>
                            <a:ea typeface="+mn-ea"/>
                            <a:cs typeface="+mn-cs"/>
                          </a:rPr>
                        </m:ctrlPr>
                      </m:fPr>
                      <m:num>
                        <m:r>
                          <a:rPr lang="es-GT" sz="700" b="1" i="1">
                            <a:solidFill>
                              <a:schemeClr val="tx1"/>
                            </a:solidFill>
                            <a:effectLst/>
                            <a:latin typeface="Cambria Math" panose="02040503050406030204" pitchFamily="18" charset="0"/>
                            <a:ea typeface="+mn-ea"/>
                            <a:cs typeface="+mn-cs"/>
                          </a:rPr>
                          <m:t>𝑬𝒏𝒆𝒓𝒈</m:t>
                        </m:r>
                        <m:r>
                          <a:rPr lang="es-GT" sz="700" b="1" i="1">
                            <a:solidFill>
                              <a:schemeClr val="tx1"/>
                            </a:solidFill>
                            <a:effectLst/>
                            <a:latin typeface="Cambria Math" panose="02040503050406030204" pitchFamily="18" charset="0"/>
                            <a:ea typeface="+mn-ea"/>
                            <a:cs typeface="+mn-cs"/>
                          </a:rPr>
                          <m:t>í</m:t>
                        </m:r>
                        <m:r>
                          <a:rPr lang="es-GT" sz="700" b="1" i="1">
                            <a:solidFill>
                              <a:schemeClr val="tx1"/>
                            </a:solidFill>
                            <a:effectLst/>
                            <a:latin typeface="Cambria Math" panose="02040503050406030204" pitchFamily="18" charset="0"/>
                            <a:ea typeface="+mn-ea"/>
                            <a:cs typeface="+mn-cs"/>
                          </a:rPr>
                          <m:t>𝒂</m:t>
                        </m:r>
                        <m:r>
                          <a:rPr lang="es-GT" sz="700" b="1" i="1">
                            <a:solidFill>
                              <a:schemeClr val="tx1"/>
                            </a:solidFill>
                            <a:effectLst/>
                            <a:latin typeface="Cambria Math" panose="02040503050406030204" pitchFamily="18" charset="0"/>
                            <a:ea typeface="+mn-ea"/>
                            <a:cs typeface="+mn-cs"/>
                          </a:rPr>
                          <m:t> ú</m:t>
                        </m:r>
                        <m:r>
                          <a:rPr lang="es-GT" sz="700" b="1" i="1">
                            <a:solidFill>
                              <a:schemeClr val="tx1"/>
                            </a:solidFill>
                            <a:effectLst/>
                            <a:latin typeface="Cambria Math" panose="02040503050406030204" pitchFamily="18" charset="0"/>
                            <a:ea typeface="+mn-ea"/>
                            <a:cs typeface="+mn-cs"/>
                          </a:rPr>
                          <m:t>𝒕𝒊𝒍</m:t>
                        </m:r>
                        <m:r>
                          <a:rPr lang="es-GT" sz="700" b="1" i="1">
                            <a:solidFill>
                              <a:schemeClr val="tx1"/>
                            </a:solidFill>
                            <a:effectLst/>
                            <a:latin typeface="Cambria Math" panose="02040503050406030204" pitchFamily="18" charset="0"/>
                            <a:ea typeface="+mn-ea"/>
                            <a:cs typeface="+mn-cs"/>
                          </a:rPr>
                          <m:t> (</m:t>
                        </m:r>
                        <m:r>
                          <a:rPr lang="es-MX" sz="700" b="1" i="1">
                            <a:solidFill>
                              <a:schemeClr val="tx1"/>
                            </a:solidFill>
                            <a:effectLst/>
                            <a:latin typeface="Cambria Math" panose="02040503050406030204" pitchFamily="18" charset="0"/>
                            <a:ea typeface="+mn-ea"/>
                            <a:cs typeface="+mn-cs"/>
                          </a:rPr>
                          <m:t>𝒂𝒈𝒖𝒂</m:t>
                        </m:r>
                        <m:r>
                          <a:rPr lang="es-MX" sz="700" b="1" i="1">
                            <a:solidFill>
                              <a:schemeClr val="tx1"/>
                            </a:solidFill>
                            <a:effectLst/>
                            <a:latin typeface="Cambria Math" panose="02040503050406030204" pitchFamily="18" charset="0"/>
                            <a:ea typeface="+mn-ea"/>
                            <a:cs typeface="+mn-cs"/>
                          </a:rPr>
                          <m:t> </m:t>
                        </m:r>
                        <m:r>
                          <a:rPr lang="es-MX" sz="700" b="1" i="1">
                            <a:solidFill>
                              <a:schemeClr val="tx1"/>
                            </a:solidFill>
                            <a:effectLst/>
                            <a:latin typeface="Cambria Math" panose="02040503050406030204" pitchFamily="18" charset="0"/>
                            <a:ea typeface="+mn-ea"/>
                            <a:cs typeface="+mn-cs"/>
                          </a:rPr>
                          <m:t>𝒄𝒂𝒍𝒊𝒆𝒏𝒕𝒆</m:t>
                        </m:r>
                        <m:r>
                          <a:rPr lang="es-MX" sz="700" b="1" i="1">
                            <a:solidFill>
                              <a:schemeClr val="tx1"/>
                            </a:solidFill>
                            <a:effectLst/>
                            <a:latin typeface="Cambria Math" panose="02040503050406030204" pitchFamily="18" charset="0"/>
                            <a:ea typeface="+mn-ea"/>
                            <a:cs typeface="+mn-cs"/>
                          </a:rPr>
                          <m:t> </m:t>
                        </m:r>
                        <m:r>
                          <a:rPr lang="es-MX" sz="700" b="1" i="1">
                            <a:solidFill>
                              <a:schemeClr val="tx1"/>
                            </a:solidFill>
                            <a:effectLst/>
                            <a:latin typeface="Cambria Math" panose="02040503050406030204" pitchFamily="18" charset="0"/>
                            <a:ea typeface="+mn-ea"/>
                            <a:cs typeface="+mn-cs"/>
                          </a:rPr>
                          <m:t>𝒑𝒓𝒐𝒅𝒖𝒄𝒊𝒅𝒂</m:t>
                        </m:r>
                        <m:r>
                          <a:rPr lang="es-MX" sz="700" b="1" i="1">
                            <a:solidFill>
                              <a:schemeClr val="tx1"/>
                            </a:solidFill>
                            <a:effectLst/>
                            <a:latin typeface="Cambria Math" panose="02040503050406030204" pitchFamily="18" charset="0"/>
                            <a:ea typeface="+mn-ea"/>
                            <a:cs typeface="+mn-cs"/>
                          </a:rPr>
                          <m:t>)</m:t>
                        </m:r>
                      </m:num>
                      <m:den>
                        <m:r>
                          <a:rPr lang="es-GT" sz="700" b="1" i="1">
                            <a:solidFill>
                              <a:schemeClr val="tx1"/>
                            </a:solidFill>
                            <a:effectLst/>
                            <a:latin typeface="Cambria Math" panose="02040503050406030204" pitchFamily="18" charset="0"/>
                            <a:ea typeface="+mn-ea"/>
                            <a:cs typeface="+mn-cs"/>
                          </a:rPr>
                          <m:t>𝑬𝒏𝒆𝒓𝒈</m:t>
                        </m:r>
                        <m:r>
                          <a:rPr lang="es-GT" sz="700" b="1" i="1">
                            <a:solidFill>
                              <a:schemeClr val="tx1"/>
                            </a:solidFill>
                            <a:effectLst/>
                            <a:latin typeface="Cambria Math" panose="02040503050406030204" pitchFamily="18" charset="0"/>
                            <a:ea typeface="+mn-ea"/>
                            <a:cs typeface="+mn-cs"/>
                          </a:rPr>
                          <m:t>í</m:t>
                        </m:r>
                        <m:r>
                          <a:rPr lang="es-GT" sz="700" b="1" i="1">
                            <a:solidFill>
                              <a:schemeClr val="tx1"/>
                            </a:solidFill>
                            <a:effectLst/>
                            <a:latin typeface="Cambria Math" panose="02040503050406030204" pitchFamily="18" charset="0"/>
                            <a:ea typeface="+mn-ea"/>
                            <a:cs typeface="+mn-cs"/>
                          </a:rPr>
                          <m:t>𝒂</m:t>
                        </m:r>
                        <m:r>
                          <a:rPr lang="es-GT" sz="700" b="1" i="1">
                            <a:solidFill>
                              <a:schemeClr val="tx1"/>
                            </a:solidFill>
                            <a:effectLst/>
                            <a:latin typeface="Cambria Math" panose="02040503050406030204" pitchFamily="18" charset="0"/>
                            <a:ea typeface="+mn-ea"/>
                            <a:cs typeface="+mn-cs"/>
                          </a:rPr>
                          <m:t> </m:t>
                        </m:r>
                        <m:r>
                          <a:rPr lang="es-GT" sz="700" b="1" i="1">
                            <a:solidFill>
                              <a:schemeClr val="tx1"/>
                            </a:solidFill>
                            <a:effectLst/>
                            <a:latin typeface="Cambria Math" panose="02040503050406030204" pitchFamily="18" charset="0"/>
                            <a:ea typeface="+mn-ea"/>
                            <a:cs typeface="+mn-cs"/>
                          </a:rPr>
                          <m:t>𝒄𝒐𝒏𝒔𝒖𝒎𝒊𝒅𝒂</m:t>
                        </m:r>
                        <m:r>
                          <a:rPr lang="es-GT" sz="700" b="1" i="1">
                            <a:solidFill>
                              <a:schemeClr val="tx1"/>
                            </a:solidFill>
                            <a:effectLst/>
                            <a:latin typeface="Cambria Math" panose="02040503050406030204" pitchFamily="18" charset="0"/>
                            <a:ea typeface="+mn-ea"/>
                            <a:cs typeface="+mn-cs"/>
                          </a:rPr>
                          <m:t> </m:t>
                        </m:r>
                      </m:den>
                    </m:f>
                  </m:oMath>
                </m:oMathPara>
              </a14:m>
              <a:endParaRPr lang="es-GT" sz="700" b="1">
                <a:solidFill>
                  <a:schemeClr val="tx1"/>
                </a:solidFill>
                <a:effectLst/>
                <a:latin typeface="+mn-lt"/>
                <a:ea typeface="+mn-ea"/>
                <a:cs typeface="+mn-cs"/>
              </a:endParaRPr>
            </a:p>
            <a:p>
              <a:r>
                <a:rPr lang="es-GT" sz="700">
                  <a:solidFill>
                    <a:schemeClr val="tx1"/>
                  </a:solidFill>
                  <a:effectLst/>
                  <a:latin typeface="+mn-lt"/>
                  <a:ea typeface="+mn-ea"/>
                  <a:cs typeface="+mn-cs"/>
                </a:rPr>
                <a:t> </a:t>
              </a:r>
            </a:p>
            <a:p>
              <a:r>
                <a:rPr lang="es-GT" sz="700">
                  <a:solidFill>
                    <a:schemeClr val="tx1"/>
                  </a:solidFill>
                  <a:effectLst/>
                  <a:latin typeface="+mn-lt"/>
                  <a:ea typeface="+mn-ea"/>
                  <a:cs typeface="+mn-cs"/>
                </a:rPr>
                <a:t>Et (Thermal Efficiency) = Medida de la eficiencia con la que un dispositivo convierte la energía de entrada en energía útil para calefacción.</a:t>
              </a:r>
            </a:p>
            <a:p>
              <a:r>
                <a:rPr lang="es-GT" sz="700">
                  <a:solidFill>
                    <a:schemeClr val="tx1"/>
                  </a:solidFill>
                  <a:effectLst/>
                  <a:latin typeface="+mn-lt"/>
                  <a:ea typeface="+mn-ea"/>
                  <a:cs typeface="+mn-cs"/>
                </a:rPr>
                <a:t> </a:t>
              </a:r>
            </a:p>
            <a:p>
              <a:r>
                <a:rPr lang="es-GT" sz="700">
                  <a:solidFill>
                    <a:schemeClr val="tx1"/>
                  </a:solidFill>
                  <a:effectLst/>
                  <a:latin typeface="+mn-lt"/>
                  <a:ea typeface="+mn-ea"/>
                  <a:cs typeface="+mn-cs"/>
                </a:rPr>
                <a:t>COP = Coeficiente de desempeño. </a:t>
              </a:r>
            </a:p>
            <a:p>
              <a:r>
                <a:rPr lang="es-GT" sz="600">
                  <a:solidFill>
                    <a:schemeClr val="tx1"/>
                  </a:solidFill>
                  <a:effectLst/>
                  <a:latin typeface="+mn-lt"/>
                  <a:ea typeface="+mn-ea"/>
                  <a:cs typeface="+mn-cs"/>
                </a:rPr>
                <a:t> </a:t>
              </a:r>
              <a:endParaRPr lang="es-GT" sz="600">
                <a:solidFill>
                  <a:schemeClr val="dk1"/>
                </a:solidFill>
                <a:effectLst/>
                <a:latin typeface="+mn-lt"/>
                <a:ea typeface="+mn-ea"/>
                <a:cs typeface="+mn-cs"/>
              </a:endParaRPr>
            </a:p>
          </xdr:txBody>
        </xdr:sp>
      </mc:Choice>
      <mc:Fallback xmlns="">
        <xdr:sp macro="" textlink="">
          <xdr:nvSpPr>
            <xdr:cNvPr id="3" name="CuadroTexto 2">
              <a:extLst>
                <a:ext uri="{FF2B5EF4-FFF2-40B4-BE49-F238E27FC236}">
                  <a16:creationId xmlns:a16="http://schemas.microsoft.com/office/drawing/2014/main" id="{F6BB31EE-3988-4266-B9F8-80F254E1234B}"/>
                </a:ext>
              </a:extLst>
            </xdr:cNvPr>
            <xdr:cNvSpPr txBox="1"/>
          </xdr:nvSpPr>
          <xdr:spPr>
            <a:xfrm>
              <a:off x="343526" y="1160291"/>
              <a:ext cx="7688249" cy="10084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700">
                  <a:solidFill>
                    <a:schemeClr val="dk1"/>
                  </a:solidFill>
                  <a:effectLst/>
                  <a:latin typeface="+mn-lt"/>
                  <a:ea typeface="+mn-ea"/>
                  <a:cs typeface="+mn-cs"/>
                </a:rPr>
                <a:t>EF (</a:t>
              </a:r>
              <a:r>
                <a:rPr lang="es-GT" sz="700" i="1">
                  <a:solidFill>
                    <a:schemeClr val="dk1"/>
                  </a:solidFill>
                  <a:effectLst/>
                  <a:latin typeface="+mn-lt"/>
                  <a:ea typeface="+mn-ea"/>
                  <a:cs typeface="+mn-cs"/>
                </a:rPr>
                <a:t>Energy Factor</a:t>
              </a:r>
              <a:r>
                <a:rPr lang="es-GT" sz="700">
                  <a:solidFill>
                    <a:schemeClr val="dk1"/>
                  </a:solidFill>
                  <a:effectLst/>
                  <a:latin typeface="+mn-lt"/>
                  <a:ea typeface="+mn-ea"/>
                  <a:cs typeface="+mn-cs"/>
                </a:rPr>
                <a:t>) = relación entre la cantidad de agua caliente producida por un calentador y la cantidad de energía consumida. Un mayor EF indica un calentador más eficiente.</a:t>
              </a:r>
            </a:p>
            <a:p>
              <a:endParaRPr lang="es-GT" sz="700" i="1">
                <a:solidFill>
                  <a:schemeClr val="dk1"/>
                </a:solidFill>
                <a:effectLst/>
                <a:latin typeface="+mn-lt"/>
                <a:ea typeface="+mn-ea"/>
                <a:cs typeface="+mn-cs"/>
              </a:endParaRPr>
            </a:p>
            <a:p>
              <a:pPr/>
              <a:r>
                <a:rPr lang="es-GT" sz="700" b="1" i="0">
                  <a:solidFill>
                    <a:schemeClr val="tx1"/>
                  </a:solidFill>
                  <a:effectLst/>
                  <a:latin typeface="Cambria Math" panose="02040503050406030204" pitchFamily="18" charset="0"/>
                  <a:ea typeface="+mn-ea"/>
                  <a:cs typeface="+mn-cs"/>
                </a:rPr>
                <a:t>𝑬𝑭=(𝑬𝒏𝒆𝒓𝒈í𝒂 ú𝒕𝒊𝒍 (</a:t>
              </a:r>
              <a:r>
                <a:rPr lang="es-MX" sz="700" b="1" i="0">
                  <a:solidFill>
                    <a:schemeClr val="tx1"/>
                  </a:solidFill>
                  <a:effectLst/>
                  <a:latin typeface="Cambria Math" panose="02040503050406030204" pitchFamily="18" charset="0"/>
                  <a:ea typeface="+mn-ea"/>
                  <a:cs typeface="+mn-cs"/>
                </a:rPr>
                <a:t>𝒂𝒈𝒖𝒂 𝒄𝒂𝒍𝒊𝒆𝒏𝒕𝒆 𝒑𝒓𝒐𝒅𝒖𝒄𝒊𝒅𝒂)</a:t>
              </a:r>
              <a:r>
                <a:rPr lang="es-GT" sz="700" b="1" i="0">
                  <a:solidFill>
                    <a:schemeClr val="tx1"/>
                  </a:solidFill>
                  <a:effectLst/>
                  <a:latin typeface="Cambria Math" panose="02040503050406030204" pitchFamily="18" charset="0"/>
                  <a:ea typeface="+mn-ea"/>
                  <a:cs typeface="+mn-cs"/>
                </a:rPr>
                <a:t>)/(𝑬𝒏𝒆𝒓𝒈í𝒂 𝒄𝒐𝒏𝒔𝒖𝒎𝒊𝒅𝒂 )</a:t>
              </a:r>
              <a:endParaRPr lang="es-GT" sz="700" b="1">
                <a:solidFill>
                  <a:schemeClr val="tx1"/>
                </a:solidFill>
                <a:effectLst/>
                <a:latin typeface="+mn-lt"/>
                <a:ea typeface="+mn-ea"/>
                <a:cs typeface="+mn-cs"/>
              </a:endParaRPr>
            </a:p>
            <a:p>
              <a:r>
                <a:rPr lang="es-GT" sz="700">
                  <a:solidFill>
                    <a:schemeClr val="tx1"/>
                  </a:solidFill>
                  <a:effectLst/>
                  <a:latin typeface="+mn-lt"/>
                  <a:ea typeface="+mn-ea"/>
                  <a:cs typeface="+mn-cs"/>
                </a:rPr>
                <a:t> </a:t>
              </a:r>
            </a:p>
            <a:p>
              <a:r>
                <a:rPr lang="es-GT" sz="700">
                  <a:solidFill>
                    <a:schemeClr val="tx1"/>
                  </a:solidFill>
                  <a:effectLst/>
                  <a:latin typeface="+mn-lt"/>
                  <a:ea typeface="+mn-ea"/>
                  <a:cs typeface="+mn-cs"/>
                </a:rPr>
                <a:t>Et (Thermal Efficiency) = Medida de la eficiencia con la que un dispositivo convierte la energía de entrada en energía útil para calefacción.</a:t>
              </a:r>
            </a:p>
            <a:p>
              <a:r>
                <a:rPr lang="es-GT" sz="700">
                  <a:solidFill>
                    <a:schemeClr val="tx1"/>
                  </a:solidFill>
                  <a:effectLst/>
                  <a:latin typeface="+mn-lt"/>
                  <a:ea typeface="+mn-ea"/>
                  <a:cs typeface="+mn-cs"/>
                </a:rPr>
                <a:t> </a:t>
              </a:r>
            </a:p>
            <a:p>
              <a:r>
                <a:rPr lang="es-GT" sz="700">
                  <a:solidFill>
                    <a:schemeClr val="tx1"/>
                  </a:solidFill>
                  <a:effectLst/>
                  <a:latin typeface="+mn-lt"/>
                  <a:ea typeface="+mn-ea"/>
                  <a:cs typeface="+mn-cs"/>
                </a:rPr>
                <a:t>COP = Coeficiente de desempeño. </a:t>
              </a:r>
            </a:p>
            <a:p>
              <a:r>
                <a:rPr lang="es-GT" sz="600">
                  <a:solidFill>
                    <a:schemeClr val="tx1"/>
                  </a:solidFill>
                  <a:effectLst/>
                  <a:latin typeface="+mn-lt"/>
                  <a:ea typeface="+mn-ea"/>
                  <a:cs typeface="+mn-cs"/>
                </a:rPr>
                <a:t> </a:t>
              </a:r>
              <a:endParaRPr lang="es-GT" sz="600">
                <a:solidFill>
                  <a:schemeClr val="dk1"/>
                </a:solidFill>
                <a:effectLst/>
                <a:latin typeface="+mn-lt"/>
                <a:ea typeface="+mn-ea"/>
                <a:cs typeface="+mn-cs"/>
              </a:endParaRPr>
            </a:p>
          </xdr:txBody>
        </xdr:sp>
      </mc:Fallback>
    </mc:AlternateContent>
    <xdr:clientData/>
  </xdr:twoCellAnchor>
  <xdr:twoCellAnchor>
    <xdr:from>
      <xdr:col>1</xdr:col>
      <xdr:colOff>3044</xdr:colOff>
      <xdr:row>48</xdr:row>
      <xdr:rowOff>0</xdr:rowOff>
    </xdr:from>
    <xdr:to>
      <xdr:col>11</xdr:col>
      <xdr:colOff>0</xdr:colOff>
      <xdr:row>56</xdr:row>
      <xdr:rowOff>175846</xdr:rowOff>
    </xdr:to>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E4973C79-6A37-47FC-BB72-2FBA34DAC972}"/>
                </a:ext>
              </a:extLst>
            </xdr:cNvPr>
            <xdr:cNvSpPr txBox="1"/>
          </xdr:nvSpPr>
          <xdr:spPr>
            <a:xfrm>
              <a:off x="361184" y="7818120"/>
              <a:ext cx="8371336" cy="16388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700" baseline="0">
                  <a:solidFill>
                    <a:schemeClr val="dk1"/>
                  </a:solidFill>
                  <a:effectLst/>
                  <a:latin typeface="+mn-lt"/>
                  <a:ea typeface="+mn-ea"/>
                  <a:cs typeface="+mn-cs"/>
                </a:rPr>
                <a:t>Esta seción del formulario debe ser completada si el proyecto cuenta con un sistema de calefacción de agua para el abastecimiento parcial o total de la demanda de agua caliente del edificio. El método utilizado para determinar la demanda energética asociada a la calefacción de agua corresponde a la siguiente fórmula: </a:t>
              </a:r>
            </a:p>
            <a:p>
              <a:endParaRPr lang="es-GT" sz="700" i="1">
                <a:solidFill>
                  <a:schemeClr val="dk1"/>
                </a:solidFill>
                <a:effectLst/>
                <a:latin typeface="Cambria Math" panose="02040503050406030204" pitchFamily="18" charset="0"/>
                <a:ea typeface="+mn-ea"/>
                <a:cs typeface="+mn-cs"/>
              </a:endParaRPr>
            </a:p>
            <a:p>
              <a:pPr/>
              <a14:m>
                <m:oMathPara xmlns:m="http://schemas.openxmlformats.org/officeDocument/2006/math">
                  <m:oMathParaPr>
                    <m:jc m:val="centerGroup"/>
                  </m:oMathParaPr>
                  <m:oMath xmlns:m="http://schemas.openxmlformats.org/officeDocument/2006/math">
                    <m:r>
                      <a:rPr lang="es-GT" sz="1200" i="1">
                        <a:solidFill>
                          <a:schemeClr val="dk1"/>
                        </a:solidFill>
                        <a:effectLst/>
                        <a:latin typeface="Cambria Math" panose="02040503050406030204" pitchFamily="18" charset="0"/>
                        <a:ea typeface="+mn-ea"/>
                        <a:cs typeface="+mn-cs"/>
                      </a:rPr>
                      <m:t>𝑄</m:t>
                    </m:r>
                    <m:r>
                      <a:rPr lang="es-GT" sz="1200" i="1">
                        <a:solidFill>
                          <a:schemeClr val="dk1"/>
                        </a:solidFill>
                        <a:effectLst/>
                        <a:latin typeface="Cambria Math" panose="02040503050406030204" pitchFamily="18" charset="0"/>
                        <a:ea typeface="+mn-ea"/>
                        <a:cs typeface="+mn-cs"/>
                      </a:rPr>
                      <m:t>=</m:t>
                    </m:r>
                    <m:r>
                      <a:rPr lang="es-GT" sz="1200" i="1">
                        <a:solidFill>
                          <a:schemeClr val="dk1"/>
                        </a:solidFill>
                        <a:effectLst/>
                        <a:latin typeface="Cambria Math" panose="02040503050406030204" pitchFamily="18" charset="0"/>
                        <a:ea typeface="+mn-ea"/>
                        <a:cs typeface="+mn-cs"/>
                      </a:rPr>
                      <m:t>𝑚</m:t>
                    </m:r>
                    <m:r>
                      <a:rPr lang="es-GT" sz="1200" i="1">
                        <a:solidFill>
                          <a:schemeClr val="dk1"/>
                        </a:solidFill>
                        <a:effectLst/>
                        <a:latin typeface="Cambria Math" panose="02040503050406030204" pitchFamily="18" charset="0"/>
                        <a:ea typeface="+mn-ea"/>
                        <a:cs typeface="+mn-cs"/>
                      </a:rPr>
                      <m:t>⋅</m:t>
                    </m:r>
                    <m:r>
                      <a:rPr lang="es-GT" sz="1200" i="1">
                        <a:solidFill>
                          <a:schemeClr val="dk1"/>
                        </a:solidFill>
                        <a:effectLst/>
                        <a:latin typeface="Cambria Math" panose="02040503050406030204" pitchFamily="18" charset="0"/>
                        <a:ea typeface="+mn-ea"/>
                        <a:cs typeface="+mn-cs"/>
                      </a:rPr>
                      <m:t>𝑐</m:t>
                    </m:r>
                    <m:r>
                      <a:rPr lang="es-GT" sz="1200" i="1">
                        <a:solidFill>
                          <a:schemeClr val="dk1"/>
                        </a:solidFill>
                        <a:effectLst/>
                        <a:latin typeface="Cambria Math" panose="02040503050406030204" pitchFamily="18" charset="0"/>
                        <a:ea typeface="+mn-ea"/>
                        <a:cs typeface="+mn-cs"/>
                      </a:rPr>
                      <m:t>⋅</m:t>
                    </m:r>
                    <m:r>
                      <a:rPr lang="es-GT" sz="1200" i="1">
                        <a:solidFill>
                          <a:schemeClr val="dk1"/>
                        </a:solidFill>
                        <a:effectLst/>
                        <a:latin typeface="Cambria Math" panose="02040503050406030204" pitchFamily="18" charset="0"/>
                        <a:ea typeface="+mn-ea"/>
                        <a:cs typeface="+mn-cs"/>
                      </a:rPr>
                      <m:t>𝛥</m:t>
                    </m:r>
                    <m:r>
                      <a:rPr lang="es-GT" sz="1200" i="1">
                        <a:solidFill>
                          <a:schemeClr val="dk1"/>
                        </a:solidFill>
                        <a:effectLst/>
                        <a:latin typeface="Cambria Math" panose="02040503050406030204" pitchFamily="18" charset="0"/>
                        <a:ea typeface="+mn-ea"/>
                        <a:cs typeface="+mn-cs"/>
                      </a:rPr>
                      <m:t>𝑇</m:t>
                    </m:r>
                  </m:oMath>
                </m:oMathPara>
              </a14:m>
              <a:endParaRPr lang="es-GT" sz="1200">
                <a:solidFill>
                  <a:schemeClr val="dk1"/>
                </a:solidFill>
                <a:effectLst/>
                <a:latin typeface="+mn-lt"/>
                <a:ea typeface="+mn-ea"/>
                <a:cs typeface="+mn-cs"/>
              </a:endParaRPr>
            </a:p>
            <a:p>
              <a:endParaRPr lang="es-GT" sz="700" baseline="0">
                <a:solidFill>
                  <a:schemeClr val="dk1"/>
                </a:solidFill>
                <a:effectLst/>
                <a:latin typeface="+mn-lt"/>
                <a:ea typeface="+mn-ea"/>
                <a:cs typeface="+mn-cs"/>
              </a:endParaRPr>
            </a:p>
            <a:p>
              <a:endParaRPr lang="es-GT" sz="700" baseline="0">
                <a:solidFill>
                  <a:schemeClr val="dk1"/>
                </a:solidFill>
                <a:effectLst/>
                <a:latin typeface="+mn-lt"/>
                <a:ea typeface="+mn-ea"/>
                <a:cs typeface="+mn-cs"/>
              </a:endParaRPr>
            </a:p>
            <a:p>
              <a:r>
                <a:rPr lang="es-GT" sz="700" baseline="0">
                  <a:solidFill>
                    <a:schemeClr val="dk1"/>
                  </a:solidFill>
                  <a:effectLst/>
                  <a:latin typeface="+mn-lt"/>
                  <a:ea typeface="+mn-ea"/>
                  <a:cs typeface="+mn-cs"/>
                </a:rPr>
                <a:t>Donde: </a:t>
              </a:r>
            </a:p>
            <a:p>
              <a:r>
                <a:rPr lang="es-GT" sz="700" baseline="0">
                  <a:solidFill>
                    <a:schemeClr val="dk1"/>
                  </a:solidFill>
                  <a:effectLst/>
                  <a:latin typeface="+mn-lt"/>
                  <a:ea typeface="+mn-ea"/>
                  <a:cs typeface="+mn-cs"/>
                </a:rPr>
                <a:t>Q= es la energía (en kJ),</a:t>
              </a:r>
            </a:p>
            <a:p>
              <a:r>
                <a:rPr lang="es-GT" sz="700" baseline="0">
                  <a:solidFill>
                    <a:schemeClr val="dk1"/>
                  </a:solidFill>
                  <a:effectLst/>
                  <a:latin typeface="+mn-lt"/>
                  <a:ea typeface="+mn-ea"/>
                  <a:cs typeface="+mn-cs"/>
                </a:rPr>
                <a:t>𝑚 = es la masa del agua (en kg),</a:t>
              </a:r>
            </a:p>
            <a:p>
              <a:r>
                <a:rPr lang="es-GT" sz="700" baseline="0">
                  <a:solidFill>
                    <a:schemeClr val="dk1"/>
                  </a:solidFill>
                  <a:effectLst/>
                  <a:latin typeface="+mn-lt"/>
                  <a:ea typeface="+mn-ea"/>
                  <a:cs typeface="+mn-cs"/>
                </a:rPr>
                <a:t>𝑐= es el calor específico del agua (4.18 kJ/kg·°C),</a:t>
              </a:r>
            </a:p>
            <a:p>
              <a:r>
                <a:rPr lang="es-GT" sz="700" baseline="0">
                  <a:solidFill>
                    <a:schemeClr val="dk1"/>
                  </a:solidFill>
                  <a:effectLst/>
                  <a:latin typeface="+mn-lt"/>
                  <a:ea typeface="+mn-ea"/>
                  <a:cs typeface="+mn-cs"/>
                </a:rPr>
                <a:t>Δ𝑇= es la diferencia de temperatura en °C.</a:t>
              </a:r>
            </a:p>
            <a:p>
              <a:endParaRPr lang="es-GT" sz="700" baseline="0">
                <a:solidFill>
                  <a:schemeClr val="dk1"/>
                </a:solidFill>
                <a:effectLst/>
                <a:latin typeface="+mn-lt"/>
                <a:ea typeface="+mn-ea"/>
                <a:cs typeface="+mn-cs"/>
              </a:endParaRPr>
            </a:p>
            <a:p>
              <a:r>
                <a:rPr lang="es-GT" sz="700" baseline="0">
                  <a:solidFill>
                    <a:schemeClr val="dk1"/>
                  </a:solidFill>
                  <a:effectLst/>
                  <a:latin typeface="+mn-lt"/>
                  <a:ea typeface="+mn-ea"/>
                  <a:cs typeface="+mn-cs"/>
                </a:rPr>
                <a:t>El proyecto deberá determinar el porentaje (%) de energía generada en sitio para calefacción de agua y/o consumo energético del edificio. </a:t>
              </a:r>
            </a:p>
          </xdr:txBody>
        </xdr:sp>
      </mc:Choice>
      <mc:Fallback xmlns="">
        <xdr:sp macro="" textlink="">
          <xdr:nvSpPr>
            <xdr:cNvPr id="4" name="CuadroTexto 3">
              <a:extLst>
                <a:ext uri="{FF2B5EF4-FFF2-40B4-BE49-F238E27FC236}">
                  <a16:creationId xmlns:a16="http://schemas.microsoft.com/office/drawing/2014/main" id="{E4973C79-6A37-47FC-BB72-2FBA34DAC972}"/>
                </a:ext>
              </a:extLst>
            </xdr:cNvPr>
            <xdr:cNvSpPr txBox="1"/>
          </xdr:nvSpPr>
          <xdr:spPr>
            <a:xfrm>
              <a:off x="361184" y="7818120"/>
              <a:ext cx="8371336" cy="16388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700" baseline="0">
                  <a:solidFill>
                    <a:schemeClr val="dk1"/>
                  </a:solidFill>
                  <a:effectLst/>
                  <a:latin typeface="+mn-lt"/>
                  <a:ea typeface="+mn-ea"/>
                  <a:cs typeface="+mn-cs"/>
                </a:rPr>
                <a:t>Esta seción del formulario debe ser completada si el proyecto cuenta con un sistema de calefacción de agua para el abastecimiento parcial o total de la demanda de agua caliente del edificio. El método utilizado para determinar la demanda energética asociada a la calefacción de agua corresponde a la siguiente fórmula: </a:t>
              </a:r>
            </a:p>
            <a:p>
              <a:endParaRPr lang="es-GT" sz="700" i="1">
                <a:solidFill>
                  <a:schemeClr val="dk1"/>
                </a:solidFill>
                <a:effectLst/>
                <a:latin typeface="Cambria Math" panose="02040503050406030204" pitchFamily="18" charset="0"/>
                <a:ea typeface="+mn-ea"/>
                <a:cs typeface="+mn-cs"/>
              </a:endParaRPr>
            </a:p>
            <a:p>
              <a:pPr/>
              <a:r>
                <a:rPr lang="es-GT" sz="1200" i="0">
                  <a:solidFill>
                    <a:schemeClr val="dk1"/>
                  </a:solidFill>
                  <a:effectLst/>
                  <a:latin typeface="Cambria Math" panose="02040503050406030204" pitchFamily="18" charset="0"/>
                  <a:ea typeface="+mn-ea"/>
                  <a:cs typeface="+mn-cs"/>
                </a:rPr>
                <a:t>𝑄=𝑚⋅𝑐⋅𝛥𝑇</a:t>
              </a:r>
              <a:endParaRPr lang="es-GT" sz="1200">
                <a:solidFill>
                  <a:schemeClr val="dk1"/>
                </a:solidFill>
                <a:effectLst/>
                <a:latin typeface="+mn-lt"/>
                <a:ea typeface="+mn-ea"/>
                <a:cs typeface="+mn-cs"/>
              </a:endParaRPr>
            </a:p>
            <a:p>
              <a:endParaRPr lang="es-GT" sz="700" baseline="0">
                <a:solidFill>
                  <a:schemeClr val="dk1"/>
                </a:solidFill>
                <a:effectLst/>
                <a:latin typeface="+mn-lt"/>
                <a:ea typeface="+mn-ea"/>
                <a:cs typeface="+mn-cs"/>
              </a:endParaRPr>
            </a:p>
            <a:p>
              <a:endParaRPr lang="es-GT" sz="700" baseline="0">
                <a:solidFill>
                  <a:schemeClr val="dk1"/>
                </a:solidFill>
                <a:effectLst/>
                <a:latin typeface="+mn-lt"/>
                <a:ea typeface="+mn-ea"/>
                <a:cs typeface="+mn-cs"/>
              </a:endParaRPr>
            </a:p>
            <a:p>
              <a:r>
                <a:rPr lang="es-GT" sz="700" baseline="0">
                  <a:solidFill>
                    <a:schemeClr val="dk1"/>
                  </a:solidFill>
                  <a:effectLst/>
                  <a:latin typeface="+mn-lt"/>
                  <a:ea typeface="+mn-ea"/>
                  <a:cs typeface="+mn-cs"/>
                </a:rPr>
                <a:t>Donde: </a:t>
              </a:r>
            </a:p>
            <a:p>
              <a:r>
                <a:rPr lang="es-GT" sz="700" baseline="0">
                  <a:solidFill>
                    <a:schemeClr val="dk1"/>
                  </a:solidFill>
                  <a:effectLst/>
                  <a:latin typeface="+mn-lt"/>
                  <a:ea typeface="+mn-ea"/>
                  <a:cs typeface="+mn-cs"/>
                </a:rPr>
                <a:t>Q= es la energía (en kJ),</a:t>
              </a:r>
            </a:p>
            <a:p>
              <a:r>
                <a:rPr lang="es-GT" sz="700" baseline="0">
                  <a:solidFill>
                    <a:schemeClr val="dk1"/>
                  </a:solidFill>
                  <a:effectLst/>
                  <a:latin typeface="+mn-lt"/>
                  <a:ea typeface="+mn-ea"/>
                  <a:cs typeface="+mn-cs"/>
                </a:rPr>
                <a:t>𝑚 = es la masa del agua (en kg),</a:t>
              </a:r>
            </a:p>
            <a:p>
              <a:r>
                <a:rPr lang="es-GT" sz="700" baseline="0">
                  <a:solidFill>
                    <a:schemeClr val="dk1"/>
                  </a:solidFill>
                  <a:effectLst/>
                  <a:latin typeface="+mn-lt"/>
                  <a:ea typeface="+mn-ea"/>
                  <a:cs typeface="+mn-cs"/>
                </a:rPr>
                <a:t>𝑐= es el calor específico del agua (4.18 kJ/kg·°C),</a:t>
              </a:r>
            </a:p>
            <a:p>
              <a:r>
                <a:rPr lang="es-GT" sz="700" baseline="0">
                  <a:solidFill>
                    <a:schemeClr val="dk1"/>
                  </a:solidFill>
                  <a:effectLst/>
                  <a:latin typeface="+mn-lt"/>
                  <a:ea typeface="+mn-ea"/>
                  <a:cs typeface="+mn-cs"/>
                </a:rPr>
                <a:t>Δ𝑇= es la diferencia de temperatura en °C.</a:t>
              </a:r>
            </a:p>
            <a:p>
              <a:endParaRPr lang="es-GT" sz="700" baseline="0">
                <a:solidFill>
                  <a:schemeClr val="dk1"/>
                </a:solidFill>
                <a:effectLst/>
                <a:latin typeface="+mn-lt"/>
                <a:ea typeface="+mn-ea"/>
                <a:cs typeface="+mn-cs"/>
              </a:endParaRPr>
            </a:p>
            <a:p>
              <a:r>
                <a:rPr lang="es-GT" sz="700" baseline="0">
                  <a:solidFill>
                    <a:schemeClr val="dk1"/>
                  </a:solidFill>
                  <a:effectLst/>
                  <a:latin typeface="+mn-lt"/>
                  <a:ea typeface="+mn-ea"/>
                  <a:cs typeface="+mn-cs"/>
                </a:rPr>
                <a:t>El proyecto deberá determinar el porentaje (%) de energía generada en sitio para calefacción de agua y/o consumo energético del edificio. </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327899</xdr:colOff>
      <xdr:row>0</xdr:row>
      <xdr:rowOff>131515</xdr:rowOff>
    </xdr:from>
    <xdr:to>
      <xdr:col>1</xdr:col>
      <xdr:colOff>683824</xdr:colOff>
      <xdr:row>5</xdr:row>
      <xdr:rowOff>12333</xdr:rowOff>
    </xdr:to>
    <xdr:pic>
      <xdr:nvPicPr>
        <xdr:cNvPr id="2" name="Imagen 1">
          <a:extLst>
            <a:ext uri="{FF2B5EF4-FFF2-40B4-BE49-F238E27FC236}">
              <a16:creationId xmlns:a16="http://schemas.microsoft.com/office/drawing/2014/main" id="{E3868F1B-F903-48CA-A248-97E37E76C1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899" y="131515"/>
          <a:ext cx="795540" cy="796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60357</xdr:colOff>
      <xdr:row>6</xdr:row>
      <xdr:rowOff>89297</xdr:rowOff>
    </xdr:from>
    <xdr:to>
      <xdr:col>9</xdr:col>
      <xdr:colOff>769544</xdr:colOff>
      <xdr:row>9</xdr:row>
      <xdr:rowOff>71438</xdr:rowOff>
    </xdr:to>
    <xdr:sp macro="" textlink="">
      <xdr:nvSpPr>
        <xdr:cNvPr id="4" name="CuadroTexto 3">
          <a:extLst>
            <a:ext uri="{FF2B5EF4-FFF2-40B4-BE49-F238E27FC236}">
              <a16:creationId xmlns:a16="http://schemas.microsoft.com/office/drawing/2014/main" id="{8564051E-9693-4484-8586-5DAE93044642}"/>
            </a:ext>
          </a:extLst>
        </xdr:cNvPr>
        <xdr:cNvSpPr txBox="1"/>
      </xdr:nvSpPr>
      <xdr:spPr>
        <a:xfrm>
          <a:off x="505486" y="994644"/>
          <a:ext cx="9226989" cy="525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700">
              <a:solidFill>
                <a:schemeClr val="dk1"/>
              </a:solidFill>
              <a:effectLst/>
              <a:latin typeface="+mn-lt"/>
              <a:ea typeface="+mn-ea"/>
              <a:cs typeface="+mn-cs"/>
            </a:rPr>
            <a:t>Este formulario debe ser utilizado para determinar</a:t>
          </a:r>
          <a:r>
            <a:rPr lang="es-GT" sz="700" baseline="0">
              <a:solidFill>
                <a:schemeClr val="dk1"/>
              </a:solidFill>
              <a:effectLst/>
              <a:latin typeface="+mn-lt"/>
              <a:ea typeface="+mn-ea"/>
              <a:cs typeface="+mn-cs"/>
            </a:rPr>
            <a:t> la eficiencia nominal de equipos instalados en el proyecto. (Por ejmplo, equipos de bombas, motores, elevadores, entre otros)</a:t>
          </a:r>
        </a:p>
        <a:p>
          <a:r>
            <a:rPr lang="es-GT" sz="700">
              <a:solidFill>
                <a:schemeClr val="dk1"/>
              </a:solidFill>
              <a:effectLst/>
              <a:latin typeface="+mn-lt"/>
              <a:ea typeface="+mn-ea"/>
              <a:cs typeface="+mn-cs"/>
            </a:rPr>
            <a:t>El proyecto deberá especificar aquellos equipos que quedarán instalados en el edificio. Si el</a:t>
          </a:r>
          <a:r>
            <a:rPr lang="es-GT" sz="700" baseline="0">
              <a:solidFill>
                <a:schemeClr val="dk1"/>
              </a:solidFill>
              <a:effectLst/>
              <a:latin typeface="+mn-lt"/>
              <a:ea typeface="+mn-ea"/>
              <a:cs typeface="+mn-cs"/>
            </a:rPr>
            <a:t> proyecto no está presentando eficiencia sobre el requerimiento, o</a:t>
          </a:r>
          <a:r>
            <a:rPr lang="es-GT" sz="700">
              <a:solidFill>
                <a:schemeClr val="dk1"/>
              </a:solidFill>
              <a:effectLst/>
              <a:latin typeface="+mn-lt"/>
              <a:ea typeface="+mn-ea"/>
              <a:cs typeface="+mn-cs"/>
            </a:rPr>
            <a:t> la información energética de los equipos no está disponible, deberá ingresar los mismos valores energéticos que los valores de referencia. </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177436</xdr:rowOff>
    </xdr:from>
    <xdr:to>
      <xdr:col>2</xdr:col>
      <xdr:colOff>154745</xdr:colOff>
      <xdr:row>6</xdr:row>
      <xdr:rowOff>7084</xdr:rowOff>
    </xdr:to>
    <xdr:pic>
      <xdr:nvPicPr>
        <xdr:cNvPr id="2" name="Imagen 1">
          <a:extLst>
            <a:ext uri="{FF2B5EF4-FFF2-40B4-BE49-F238E27FC236}">
              <a16:creationId xmlns:a16="http://schemas.microsoft.com/office/drawing/2014/main" id="{57286620-AF5A-46C8-A3D7-4D5B61C05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360316"/>
          <a:ext cx="746917" cy="744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295982</xdr:colOff>
      <xdr:row>3</xdr:row>
      <xdr:rowOff>0</xdr:rowOff>
    </xdr:from>
    <xdr:to>
      <xdr:col>7</xdr:col>
      <xdr:colOff>33866</xdr:colOff>
      <xdr:row>6</xdr:row>
      <xdr:rowOff>16933</xdr:rowOff>
    </xdr:to>
    <xdr:sp macro="" textlink="">
      <xdr:nvSpPr>
        <xdr:cNvPr id="3" name="CuadroTexto 2">
          <a:extLst>
            <a:ext uri="{FF2B5EF4-FFF2-40B4-BE49-F238E27FC236}">
              <a16:creationId xmlns:a16="http://schemas.microsoft.com/office/drawing/2014/main" id="{33FB981D-B623-45A3-AACF-081BD87D2F3E}"/>
            </a:ext>
          </a:extLst>
        </xdr:cNvPr>
        <xdr:cNvSpPr txBox="1"/>
      </xdr:nvSpPr>
      <xdr:spPr>
        <a:xfrm>
          <a:off x="1139850" y="547884"/>
          <a:ext cx="9417173" cy="5648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700">
              <a:solidFill>
                <a:schemeClr val="dk1"/>
              </a:solidFill>
              <a:effectLst/>
              <a:latin typeface="+mn-lt"/>
              <a:ea typeface="+mn-ea"/>
              <a:cs typeface="+mn-cs"/>
            </a:rPr>
            <a:t>Este formulario debe ser utilizado para determinar</a:t>
          </a:r>
          <a:r>
            <a:rPr lang="es-GT" sz="700" baseline="0">
              <a:solidFill>
                <a:schemeClr val="dk1"/>
              </a:solidFill>
              <a:effectLst/>
              <a:latin typeface="+mn-lt"/>
              <a:ea typeface="+mn-ea"/>
              <a:cs typeface="+mn-cs"/>
            </a:rPr>
            <a:t> la eficiencia energética por electrodomésticos instalados. </a:t>
          </a:r>
        </a:p>
        <a:p>
          <a:r>
            <a:rPr lang="es-GT" sz="700" baseline="0">
              <a:solidFill>
                <a:schemeClr val="dk1"/>
              </a:solidFill>
              <a:effectLst/>
              <a:latin typeface="+mn-lt"/>
              <a:ea typeface="+mn-ea"/>
              <a:cs typeface="+mn-cs"/>
            </a:rPr>
            <a:t>El proyecto deberá especificar aquellos equipos que quedarán instalados en el edificio. Si el proyecto no dejará instalados equipos de ventilación, calefación o aire acondicionado, o la información energética de los equipos no está disponible, deberá ingresar los mismos valores energéticos que los valores de referencia. </a:t>
          </a:r>
        </a:p>
        <a:p>
          <a:endParaRPr lang="es-GT" sz="600" baseline="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298561</xdr:colOff>
      <xdr:row>0</xdr:row>
      <xdr:rowOff>63743</xdr:rowOff>
    </xdr:from>
    <xdr:to>
      <xdr:col>1</xdr:col>
      <xdr:colOff>933766</xdr:colOff>
      <xdr:row>5</xdr:row>
      <xdr:rowOff>126543</xdr:rowOff>
    </xdr:to>
    <xdr:pic>
      <xdr:nvPicPr>
        <xdr:cNvPr id="2" name="Imagen 1">
          <a:extLst>
            <a:ext uri="{FF2B5EF4-FFF2-40B4-BE49-F238E27FC236}">
              <a16:creationId xmlns:a16="http://schemas.microsoft.com/office/drawing/2014/main" id="{E2440E07-8C9D-4E33-BD6E-3CD33ECDBA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561" y="63743"/>
          <a:ext cx="978328" cy="976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6684</xdr:colOff>
      <xdr:row>7</xdr:row>
      <xdr:rowOff>1761</xdr:rowOff>
    </xdr:from>
    <xdr:to>
      <xdr:col>10</xdr:col>
      <xdr:colOff>725277</xdr:colOff>
      <xdr:row>10</xdr:row>
      <xdr:rowOff>67949</xdr:rowOff>
    </xdr:to>
    <xdr:sp macro="" textlink="">
      <xdr:nvSpPr>
        <xdr:cNvPr id="3" name="CuadroTexto 2">
          <a:extLst>
            <a:ext uri="{FF2B5EF4-FFF2-40B4-BE49-F238E27FC236}">
              <a16:creationId xmlns:a16="http://schemas.microsoft.com/office/drawing/2014/main" id="{AE303CD3-D739-4361-9E6F-F3B85E8DF6AF}"/>
            </a:ext>
          </a:extLst>
        </xdr:cNvPr>
        <xdr:cNvSpPr txBox="1"/>
      </xdr:nvSpPr>
      <xdr:spPr>
        <a:xfrm>
          <a:off x="347579" y="1265077"/>
          <a:ext cx="10992224" cy="6076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700">
              <a:solidFill>
                <a:schemeClr val="dk1"/>
              </a:solidFill>
              <a:effectLst/>
              <a:latin typeface="+mn-lt"/>
              <a:ea typeface="+mn-ea"/>
              <a:cs typeface="+mn-cs"/>
            </a:rPr>
            <a:t>Este formulario debe ser utilizado para determinar</a:t>
          </a:r>
          <a:r>
            <a:rPr lang="es-GT" sz="700" baseline="0">
              <a:solidFill>
                <a:schemeClr val="dk1"/>
              </a:solidFill>
              <a:effectLst/>
              <a:latin typeface="+mn-lt"/>
              <a:ea typeface="+mn-ea"/>
              <a:cs typeface="+mn-cs"/>
            </a:rPr>
            <a:t> la eficiencia energética por </a:t>
          </a:r>
          <a:r>
            <a:rPr lang="es-GT" sz="700" b="1" baseline="0">
              <a:solidFill>
                <a:schemeClr val="dk1"/>
              </a:solidFill>
              <a:effectLst/>
              <a:latin typeface="+mn-lt"/>
              <a:ea typeface="+mn-ea"/>
              <a:cs typeface="+mn-cs"/>
            </a:rPr>
            <a:t>electrodomésticos</a:t>
          </a:r>
          <a:r>
            <a:rPr lang="es-GT" sz="700" baseline="0">
              <a:solidFill>
                <a:schemeClr val="dk1"/>
              </a:solidFill>
              <a:effectLst/>
              <a:latin typeface="+mn-lt"/>
              <a:ea typeface="+mn-ea"/>
              <a:cs typeface="+mn-cs"/>
            </a:rPr>
            <a:t> del proyecto. </a:t>
          </a:r>
        </a:p>
        <a:p>
          <a:r>
            <a:rPr lang="es-GT" sz="700" baseline="0">
              <a:solidFill>
                <a:schemeClr val="dk1"/>
              </a:solidFill>
              <a:effectLst/>
              <a:latin typeface="+mn-lt"/>
              <a:ea typeface="+mn-ea"/>
              <a:cs typeface="+mn-cs"/>
            </a:rPr>
            <a:t>El proyecto deberá especificar aquellos electrodomésticos que quedarán instalados en el edificio. Si el proyecto no dejará instalados electrodomésticos, o la información energética de los equipos no está disponible, deberá ingresar los mismos valores energéticos que los valores de </a:t>
          </a:r>
          <a:r>
            <a:rPr lang="es-GT" sz="700" b="1" baseline="0">
              <a:solidFill>
                <a:schemeClr val="dk1"/>
              </a:solidFill>
              <a:effectLst/>
              <a:latin typeface="+mn-lt"/>
              <a:ea typeface="+mn-ea"/>
              <a:cs typeface="+mn-cs"/>
            </a:rPr>
            <a:t>consumo energético base</a:t>
          </a:r>
          <a:r>
            <a:rPr lang="es-GT" sz="700" baseline="0">
              <a:solidFill>
                <a:schemeClr val="dk1"/>
              </a:solidFill>
              <a:effectLst/>
              <a:latin typeface="+mn-lt"/>
              <a:ea typeface="+mn-ea"/>
              <a:cs typeface="+mn-cs"/>
            </a:rPr>
            <a:t>. </a:t>
          </a:r>
        </a:p>
        <a:p>
          <a:r>
            <a:rPr lang="es-GT" sz="700" baseline="0">
              <a:solidFill>
                <a:schemeClr val="dk1"/>
              </a:solidFill>
              <a:effectLst/>
              <a:latin typeface="+mn-lt"/>
              <a:ea typeface="+mn-ea"/>
              <a:cs typeface="+mn-cs"/>
            </a:rPr>
            <a:t>Para equipos o electrodomésticos con otra certificación que no sea </a:t>
          </a:r>
          <a:r>
            <a:rPr lang="es-GT" sz="700" b="1" baseline="0">
              <a:solidFill>
                <a:schemeClr val="dk1"/>
              </a:solidFill>
              <a:effectLst/>
              <a:latin typeface="+mn-lt"/>
              <a:ea typeface="+mn-ea"/>
              <a:cs typeface="+mn-cs"/>
            </a:rPr>
            <a:t>ENERGY STAR Ⓡ </a:t>
          </a:r>
          <a:r>
            <a:rPr lang="es-GT" sz="700" baseline="0">
              <a:solidFill>
                <a:schemeClr val="dk1"/>
              </a:solidFill>
              <a:effectLst/>
              <a:latin typeface="+mn-lt"/>
              <a:ea typeface="+mn-ea"/>
              <a:cs typeface="+mn-cs"/>
            </a:rPr>
            <a:t>ola  </a:t>
          </a:r>
          <a:r>
            <a:rPr lang="es-GT" sz="700" b="1" baseline="0">
              <a:solidFill>
                <a:schemeClr val="dk1"/>
              </a:solidFill>
              <a:effectLst/>
              <a:latin typeface="+mn-lt"/>
              <a:ea typeface="+mn-ea"/>
              <a:cs typeface="+mn-cs"/>
            </a:rPr>
            <a:t>Etiqueta Energética de la Union Europea</a:t>
          </a:r>
          <a:r>
            <a:rPr lang="es-GT" sz="700" baseline="0">
              <a:solidFill>
                <a:schemeClr val="dk1"/>
              </a:solidFill>
              <a:effectLst/>
              <a:latin typeface="+mn-lt"/>
              <a:ea typeface="+mn-ea"/>
              <a:cs typeface="+mn-cs"/>
            </a:rPr>
            <a:t>, el equipo del proycto deberá demostrar que dicha certificación, o etiqueta de eficiencia, representa al menos el 20% de eficiencia sobre el consumo de un artefacto tradicional.  </a:t>
          </a:r>
          <a:endParaRPr lang="es-GT" sz="700">
            <a:solidFill>
              <a:schemeClr val="dk1"/>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9448</xdr:colOff>
      <xdr:row>0</xdr:row>
      <xdr:rowOff>90858</xdr:rowOff>
    </xdr:from>
    <xdr:to>
      <xdr:col>1</xdr:col>
      <xdr:colOff>364301</xdr:colOff>
      <xdr:row>4</xdr:row>
      <xdr:rowOff>132900</xdr:rowOff>
    </xdr:to>
    <xdr:pic>
      <xdr:nvPicPr>
        <xdr:cNvPr id="2" name="Imagen 1">
          <a:extLst>
            <a:ext uri="{FF2B5EF4-FFF2-40B4-BE49-F238E27FC236}">
              <a16:creationId xmlns:a16="http://schemas.microsoft.com/office/drawing/2014/main" id="{8FD2307D-5B05-440C-B8A9-5F0EF6F240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48" y="90858"/>
          <a:ext cx="745299" cy="741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38374</xdr:colOff>
      <xdr:row>6</xdr:row>
      <xdr:rowOff>132248</xdr:rowOff>
    </xdr:from>
    <xdr:to>
      <xdr:col>7</xdr:col>
      <xdr:colOff>707338</xdr:colOff>
      <xdr:row>12</xdr:row>
      <xdr:rowOff>63543</xdr:rowOff>
    </xdr:to>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D5A26E0D-3A01-41CC-9F68-A297BE2DC397}"/>
                </a:ext>
              </a:extLst>
            </xdr:cNvPr>
            <xdr:cNvSpPr txBox="1"/>
          </xdr:nvSpPr>
          <xdr:spPr>
            <a:xfrm>
              <a:off x="1020787" y="1133554"/>
              <a:ext cx="6292650" cy="10270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700">
                  <a:solidFill>
                    <a:schemeClr val="dk1"/>
                  </a:solidFill>
                  <a:effectLst/>
                  <a:latin typeface="+mn-lt"/>
                  <a:ea typeface="+mn-ea"/>
                  <a:cs typeface="+mn-cs"/>
                </a:rPr>
                <a:t>Para poder afirmar que se está aplicando este</a:t>
              </a:r>
              <a:r>
                <a:rPr lang="es-MX" sz="700" baseline="0">
                  <a:solidFill>
                    <a:schemeClr val="dk1"/>
                  </a:solidFill>
                  <a:effectLst/>
                  <a:latin typeface="+mn-lt"/>
                  <a:ea typeface="+mn-ea"/>
                  <a:cs typeface="+mn-cs"/>
                </a:rPr>
                <a:t> Logro</a:t>
              </a:r>
              <a:r>
                <a:rPr lang="es-MX" sz="700">
                  <a:solidFill>
                    <a:schemeClr val="dk1"/>
                  </a:solidFill>
                  <a:effectLst/>
                  <a:latin typeface="+mn-lt"/>
                  <a:ea typeface="+mn-ea"/>
                  <a:cs typeface="+mn-cs"/>
                </a:rPr>
                <a:t>, el equipo de diseño debe indicar el porcentaje de la demanda de electricidad que se compensa con energía renovable generada en sitio,</a:t>
              </a:r>
              <a:r>
                <a:rPr lang="es-MX" sz="700" baseline="0">
                  <a:solidFill>
                    <a:schemeClr val="dk1"/>
                  </a:solidFill>
                  <a:effectLst/>
                  <a:latin typeface="+mn-lt"/>
                  <a:ea typeface="+mn-ea"/>
                  <a:cs typeface="+mn-cs"/>
                </a:rPr>
                <a:t> expresado como el porcentaje del consumo anual de electricidad (kWh/año) que se satisface con el sistema de energía renovable.</a:t>
              </a:r>
            </a:p>
            <a:p>
              <a:endParaRPr lang="es-MX" sz="700" baseline="0">
                <a:solidFill>
                  <a:schemeClr val="dk1"/>
                </a:solidFill>
                <a:effectLst/>
                <a:latin typeface="+mn-lt"/>
                <a:ea typeface="+mn-ea"/>
                <a:cs typeface="+mn-cs"/>
              </a:endParaRPr>
            </a:p>
            <a:p>
              <a:endParaRPr lang="es-MX" sz="800" baseline="0">
                <a:solidFill>
                  <a:schemeClr val="dk1"/>
                </a:solidFill>
                <a:effectLst/>
                <a:latin typeface="+mn-lt"/>
                <a:ea typeface="+mn-ea"/>
                <a:cs typeface="+mn-cs"/>
              </a:endParaRPr>
            </a:p>
            <a:p>
              <a:pPr algn="ctr"/>
              <a:r>
                <a:rPr lang="es-MX" sz="1100" b="0" i="1" baseline="0">
                  <a:solidFill>
                    <a:schemeClr val="dk1"/>
                  </a:solidFill>
                  <a:effectLst/>
                  <a:latin typeface="Cambria Math" panose="02040503050406030204" pitchFamily="18" charset="0"/>
                  <a:ea typeface="+mn-ea"/>
                  <a:cs typeface="+mn-cs"/>
                </a:rPr>
                <a:t>%</a:t>
              </a:r>
              <a:r>
                <a:rPr lang="es-MX" sz="800" baseline="0">
                  <a:solidFill>
                    <a:schemeClr val="dk1"/>
                  </a:solidFill>
                  <a:effectLst/>
                  <a:ea typeface="+mn-ea"/>
                  <a:cs typeface="+mn-cs"/>
                </a:rPr>
                <a:t> = </a:t>
              </a:r>
              <a14:m>
                <m:oMath xmlns:m="http://schemas.openxmlformats.org/officeDocument/2006/math">
                  <m:f>
                    <m:fPr>
                      <m:ctrlPr>
                        <a:rPr lang="es-MX" sz="800" i="1" baseline="0">
                          <a:solidFill>
                            <a:schemeClr val="dk1"/>
                          </a:solidFill>
                          <a:effectLst/>
                          <a:latin typeface="Cambria Math" panose="02040503050406030204" pitchFamily="18" charset="0"/>
                          <a:ea typeface="+mn-ea"/>
                          <a:cs typeface="+mn-cs"/>
                        </a:rPr>
                      </m:ctrlPr>
                    </m:fPr>
                    <m:num>
                      <m:r>
                        <a:rPr lang="es-GT" sz="800" b="0" i="1" baseline="0">
                          <a:solidFill>
                            <a:schemeClr val="dk1"/>
                          </a:solidFill>
                          <a:effectLst/>
                          <a:latin typeface="Cambria Math" panose="02040503050406030204" pitchFamily="18" charset="0"/>
                          <a:ea typeface="+mn-ea"/>
                          <a:cs typeface="+mn-cs"/>
                        </a:rPr>
                        <m:t>𝑃𝑜𝑡𝑒𝑛𝑐𝑖𝑎</m:t>
                      </m:r>
                      <m:r>
                        <a:rPr lang="es-GT" sz="800" b="0" i="1" baseline="0">
                          <a:solidFill>
                            <a:schemeClr val="dk1"/>
                          </a:solidFill>
                          <a:effectLst/>
                          <a:latin typeface="Cambria Math" panose="02040503050406030204" pitchFamily="18" charset="0"/>
                          <a:ea typeface="+mn-ea"/>
                          <a:cs typeface="+mn-cs"/>
                        </a:rPr>
                        <m:t> </m:t>
                      </m:r>
                      <m:r>
                        <a:rPr lang="es-GT" sz="800" b="0" i="1" baseline="0">
                          <a:solidFill>
                            <a:schemeClr val="dk1"/>
                          </a:solidFill>
                          <a:effectLst/>
                          <a:latin typeface="Cambria Math" panose="02040503050406030204" pitchFamily="18" charset="0"/>
                          <a:ea typeface="+mn-ea"/>
                          <a:cs typeface="+mn-cs"/>
                        </a:rPr>
                        <m:t>𝑔𝑒𝑛𝑒𝑟𝑎𝑑𝑎</m:t>
                      </m:r>
                      <m:r>
                        <a:rPr lang="es-GT" sz="800" b="0" i="1" baseline="0">
                          <a:solidFill>
                            <a:schemeClr val="dk1"/>
                          </a:solidFill>
                          <a:effectLst/>
                          <a:latin typeface="Cambria Math" panose="02040503050406030204" pitchFamily="18" charset="0"/>
                          <a:ea typeface="+mn-ea"/>
                          <a:cs typeface="+mn-cs"/>
                        </a:rPr>
                        <m:t> </m:t>
                      </m:r>
                      <m:r>
                        <a:rPr lang="es-GT" sz="800" b="0" i="1" baseline="0">
                          <a:solidFill>
                            <a:schemeClr val="dk1"/>
                          </a:solidFill>
                          <a:effectLst/>
                          <a:latin typeface="Cambria Math" panose="02040503050406030204" pitchFamily="18" charset="0"/>
                          <a:ea typeface="+mn-ea"/>
                          <a:cs typeface="+mn-cs"/>
                        </a:rPr>
                        <m:t>𝑘𝑊h</m:t>
                      </m:r>
                      <m:r>
                        <a:rPr lang="es-GT" sz="800" b="0" i="1" baseline="0">
                          <a:solidFill>
                            <a:schemeClr val="dk1"/>
                          </a:solidFill>
                          <a:effectLst/>
                          <a:latin typeface="Cambria Math" panose="02040503050406030204" pitchFamily="18" charset="0"/>
                          <a:ea typeface="+mn-ea"/>
                          <a:cs typeface="+mn-cs"/>
                        </a:rPr>
                        <m:t>/</m:t>
                      </m:r>
                      <m:r>
                        <a:rPr lang="es-GT" sz="800" b="0" i="1" baseline="0">
                          <a:solidFill>
                            <a:schemeClr val="dk1"/>
                          </a:solidFill>
                          <a:effectLst/>
                          <a:latin typeface="Cambria Math" panose="02040503050406030204" pitchFamily="18" charset="0"/>
                          <a:ea typeface="+mn-ea"/>
                          <a:cs typeface="+mn-cs"/>
                        </a:rPr>
                        <m:t>𝑎</m:t>
                      </m:r>
                      <m:r>
                        <a:rPr lang="es-GT" sz="800" b="0" i="1" baseline="0">
                          <a:solidFill>
                            <a:schemeClr val="dk1"/>
                          </a:solidFill>
                          <a:effectLst/>
                          <a:latin typeface="Cambria Math" panose="02040503050406030204" pitchFamily="18" charset="0"/>
                          <a:ea typeface="+mn-ea"/>
                          <a:cs typeface="+mn-cs"/>
                        </a:rPr>
                        <m:t>ñ</m:t>
                      </m:r>
                      <m:r>
                        <a:rPr lang="es-GT" sz="800" b="0" i="1" baseline="0">
                          <a:solidFill>
                            <a:schemeClr val="dk1"/>
                          </a:solidFill>
                          <a:effectLst/>
                          <a:latin typeface="Cambria Math" panose="02040503050406030204" pitchFamily="18" charset="0"/>
                          <a:ea typeface="+mn-ea"/>
                          <a:cs typeface="+mn-cs"/>
                        </a:rPr>
                        <m:t>𝑜</m:t>
                      </m:r>
                    </m:num>
                    <m:den>
                      <m:r>
                        <a:rPr lang="es-GT" sz="800" b="0" i="1" baseline="0">
                          <a:solidFill>
                            <a:schemeClr val="dk1"/>
                          </a:solidFill>
                          <a:effectLst/>
                          <a:latin typeface="Cambria Math" panose="02040503050406030204" pitchFamily="18" charset="0"/>
                          <a:ea typeface="+mn-ea"/>
                          <a:cs typeface="+mn-cs"/>
                        </a:rPr>
                        <m:t>𝐶𝑜𝑛𝑠𝑢𝑚𝑜</m:t>
                      </m:r>
                      <m:r>
                        <a:rPr lang="es-GT" sz="800" b="0" i="1" baseline="0">
                          <a:solidFill>
                            <a:schemeClr val="dk1"/>
                          </a:solidFill>
                          <a:effectLst/>
                          <a:latin typeface="Cambria Math" panose="02040503050406030204" pitchFamily="18" charset="0"/>
                          <a:ea typeface="+mn-ea"/>
                          <a:cs typeface="+mn-cs"/>
                        </a:rPr>
                        <m:t> </m:t>
                      </m:r>
                      <m:r>
                        <a:rPr lang="es-GT" sz="800" b="0" i="1" baseline="0">
                          <a:solidFill>
                            <a:schemeClr val="dk1"/>
                          </a:solidFill>
                          <a:effectLst/>
                          <a:latin typeface="Cambria Math" panose="02040503050406030204" pitchFamily="18" charset="0"/>
                          <a:ea typeface="+mn-ea"/>
                          <a:cs typeface="+mn-cs"/>
                        </a:rPr>
                        <m:t>𝑒𝑛𝑒𝑟𝑔</m:t>
                      </m:r>
                      <m:r>
                        <a:rPr lang="es-GT" sz="800" b="0" i="1" baseline="0">
                          <a:solidFill>
                            <a:schemeClr val="dk1"/>
                          </a:solidFill>
                          <a:effectLst/>
                          <a:latin typeface="Cambria Math" panose="02040503050406030204" pitchFamily="18" charset="0"/>
                          <a:ea typeface="+mn-ea"/>
                          <a:cs typeface="+mn-cs"/>
                        </a:rPr>
                        <m:t>é</m:t>
                      </m:r>
                      <m:r>
                        <a:rPr lang="es-GT" sz="800" b="0" i="1" baseline="0">
                          <a:solidFill>
                            <a:schemeClr val="dk1"/>
                          </a:solidFill>
                          <a:effectLst/>
                          <a:latin typeface="Cambria Math" panose="02040503050406030204" pitchFamily="18" charset="0"/>
                          <a:ea typeface="+mn-ea"/>
                          <a:cs typeface="+mn-cs"/>
                        </a:rPr>
                        <m:t>𝑡𝑖𝑐𝑜</m:t>
                      </m:r>
                      <m:r>
                        <a:rPr lang="es-GT" sz="800" b="0" i="1" baseline="0">
                          <a:solidFill>
                            <a:schemeClr val="dk1"/>
                          </a:solidFill>
                          <a:effectLst/>
                          <a:latin typeface="Cambria Math" panose="02040503050406030204" pitchFamily="18" charset="0"/>
                          <a:ea typeface="+mn-ea"/>
                          <a:cs typeface="+mn-cs"/>
                        </a:rPr>
                        <m:t> </m:t>
                      </m:r>
                      <m:r>
                        <a:rPr lang="es-GT" sz="800" b="0" i="1" baseline="0">
                          <a:solidFill>
                            <a:schemeClr val="dk1"/>
                          </a:solidFill>
                          <a:effectLst/>
                          <a:latin typeface="Cambria Math" panose="02040503050406030204" pitchFamily="18" charset="0"/>
                          <a:ea typeface="+mn-ea"/>
                          <a:cs typeface="+mn-cs"/>
                        </a:rPr>
                        <m:t>𝑑𝑒𝑙</m:t>
                      </m:r>
                      <m:r>
                        <a:rPr lang="es-GT" sz="800" b="0" i="1" baseline="0">
                          <a:solidFill>
                            <a:schemeClr val="dk1"/>
                          </a:solidFill>
                          <a:effectLst/>
                          <a:latin typeface="Cambria Math" panose="02040503050406030204" pitchFamily="18" charset="0"/>
                          <a:ea typeface="+mn-ea"/>
                          <a:cs typeface="+mn-cs"/>
                        </a:rPr>
                        <m:t> </m:t>
                      </m:r>
                      <m:r>
                        <a:rPr lang="es-GT" sz="800" b="0" i="1" baseline="0">
                          <a:solidFill>
                            <a:schemeClr val="dk1"/>
                          </a:solidFill>
                          <a:effectLst/>
                          <a:latin typeface="Cambria Math" panose="02040503050406030204" pitchFamily="18" charset="0"/>
                          <a:ea typeface="+mn-ea"/>
                          <a:cs typeface="+mn-cs"/>
                        </a:rPr>
                        <m:t>𝑒𝑑𝑖𝑓𝑖𝑐𝑖𝑜</m:t>
                      </m:r>
                      <m:r>
                        <a:rPr lang="es-GT" sz="800" b="0" i="1" baseline="0">
                          <a:solidFill>
                            <a:schemeClr val="dk1"/>
                          </a:solidFill>
                          <a:effectLst/>
                          <a:latin typeface="Cambria Math" panose="02040503050406030204" pitchFamily="18" charset="0"/>
                          <a:ea typeface="+mn-ea"/>
                          <a:cs typeface="+mn-cs"/>
                        </a:rPr>
                        <m:t> </m:t>
                      </m:r>
                      <m:r>
                        <a:rPr lang="es-GT" sz="800" b="0" i="1" baseline="0">
                          <a:solidFill>
                            <a:schemeClr val="dk1"/>
                          </a:solidFill>
                          <a:effectLst/>
                          <a:latin typeface="Cambria Math" panose="02040503050406030204" pitchFamily="18" charset="0"/>
                          <a:ea typeface="+mn-ea"/>
                          <a:cs typeface="+mn-cs"/>
                        </a:rPr>
                        <m:t>𝑘𝑊h</m:t>
                      </m:r>
                      <m:r>
                        <a:rPr lang="es-GT" sz="800" b="0" i="1" baseline="0">
                          <a:solidFill>
                            <a:schemeClr val="dk1"/>
                          </a:solidFill>
                          <a:effectLst/>
                          <a:latin typeface="Cambria Math" panose="02040503050406030204" pitchFamily="18" charset="0"/>
                          <a:ea typeface="+mn-ea"/>
                          <a:cs typeface="+mn-cs"/>
                        </a:rPr>
                        <m:t>/</m:t>
                      </m:r>
                      <m:r>
                        <a:rPr lang="es-GT" sz="800" b="0" i="1" baseline="0">
                          <a:solidFill>
                            <a:schemeClr val="dk1"/>
                          </a:solidFill>
                          <a:effectLst/>
                          <a:latin typeface="Cambria Math" panose="02040503050406030204" pitchFamily="18" charset="0"/>
                          <a:ea typeface="+mn-ea"/>
                          <a:cs typeface="+mn-cs"/>
                        </a:rPr>
                        <m:t>𝑎</m:t>
                      </m:r>
                      <m:r>
                        <a:rPr lang="es-GT" sz="800" b="0" i="1" baseline="0">
                          <a:solidFill>
                            <a:schemeClr val="dk1"/>
                          </a:solidFill>
                          <a:effectLst/>
                          <a:latin typeface="Cambria Math" panose="02040503050406030204" pitchFamily="18" charset="0"/>
                          <a:ea typeface="+mn-ea"/>
                          <a:cs typeface="+mn-cs"/>
                        </a:rPr>
                        <m:t>ñ</m:t>
                      </m:r>
                      <m:r>
                        <a:rPr lang="es-GT" sz="800" b="0" i="1" baseline="0">
                          <a:solidFill>
                            <a:schemeClr val="dk1"/>
                          </a:solidFill>
                          <a:effectLst/>
                          <a:latin typeface="Cambria Math" panose="02040503050406030204" pitchFamily="18" charset="0"/>
                          <a:ea typeface="+mn-ea"/>
                          <a:cs typeface="+mn-cs"/>
                        </a:rPr>
                        <m:t>𝑜</m:t>
                      </m:r>
                    </m:den>
                  </m:f>
                </m:oMath>
              </a14:m>
              <a:r>
                <a:rPr lang="es-MX" sz="800" baseline="0">
                  <a:solidFill>
                    <a:schemeClr val="dk1"/>
                  </a:solidFill>
                  <a:effectLst/>
                  <a:latin typeface="+mn-lt"/>
                  <a:ea typeface="+mn-ea"/>
                  <a:cs typeface="+mn-cs"/>
                </a:rPr>
                <a:t>  </a:t>
              </a:r>
              <a:r>
                <a:rPr lang="es-MX" sz="800" b="0" i="1" baseline="0">
                  <a:solidFill>
                    <a:schemeClr val="dk1"/>
                  </a:solidFill>
                  <a:effectLst/>
                  <a:latin typeface="Cambria Math" panose="02040503050406030204" pitchFamily="18" charset="0"/>
                  <a:ea typeface="+mn-ea"/>
                  <a:cs typeface="+mn-cs"/>
                </a:rPr>
                <a:t>x 100</a:t>
              </a:r>
              <a:endParaRPr lang="es-GT" sz="800" b="0" i="1" baseline="0">
                <a:solidFill>
                  <a:schemeClr val="dk1"/>
                </a:solidFill>
                <a:effectLst/>
                <a:latin typeface="Cambria Math" panose="02040503050406030204" pitchFamily="18" charset="0"/>
                <a:ea typeface="+mn-ea"/>
                <a:cs typeface="+mn-cs"/>
              </a:endParaRPr>
            </a:p>
          </xdr:txBody>
        </xdr:sp>
      </mc:Choice>
      <mc:Fallback xmlns="">
        <xdr:sp macro="" textlink="">
          <xdr:nvSpPr>
            <xdr:cNvPr id="3" name="CuadroTexto 2">
              <a:extLst>
                <a:ext uri="{FF2B5EF4-FFF2-40B4-BE49-F238E27FC236}">
                  <a16:creationId xmlns:a16="http://schemas.microsoft.com/office/drawing/2014/main" id="{D5A26E0D-3A01-41CC-9F68-A297BE2DC397}"/>
                </a:ext>
              </a:extLst>
            </xdr:cNvPr>
            <xdr:cNvSpPr txBox="1"/>
          </xdr:nvSpPr>
          <xdr:spPr>
            <a:xfrm>
              <a:off x="1020787" y="1133554"/>
              <a:ext cx="6292650" cy="10270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700">
                  <a:solidFill>
                    <a:schemeClr val="dk1"/>
                  </a:solidFill>
                  <a:effectLst/>
                  <a:latin typeface="+mn-lt"/>
                  <a:ea typeface="+mn-ea"/>
                  <a:cs typeface="+mn-cs"/>
                </a:rPr>
                <a:t>Para poder afirmar que se está aplicando este</a:t>
              </a:r>
              <a:r>
                <a:rPr lang="es-MX" sz="700" baseline="0">
                  <a:solidFill>
                    <a:schemeClr val="dk1"/>
                  </a:solidFill>
                  <a:effectLst/>
                  <a:latin typeface="+mn-lt"/>
                  <a:ea typeface="+mn-ea"/>
                  <a:cs typeface="+mn-cs"/>
                </a:rPr>
                <a:t> Logro</a:t>
              </a:r>
              <a:r>
                <a:rPr lang="es-MX" sz="700">
                  <a:solidFill>
                    <a:schemeClr val="dk1"/>
                  </a:solidFill>
                  <a:effectLst/>
                  <a:latin typeface="+mn-lt"/>
                  <a:ea typeface="+mn-ea"/>
                  <a:cs typeface="+mn-cs"/>
                </a:rPr>
                <a:t>, el equipo de diseño debe indicar el porcentaje de la demanda de electricidad que se compensa con energía renovable generada en sitio,</a:t>
              </a:r>
              <a:r>
                <a:rPr lang="es-MX" sz="700" baseline="0">
                  <a:solidFill>
                    <a:schemeClr val="dk1"/>
                  </a:solidFill>
                  <a:effectLst/>
                  <a:latin typeface="+mn-lt"/>
                  <a:ea typeface="+mn-ea"/>
                  <a:cs typeface="+mn-cs"/>
                </a:rPr>
                <a:t> expresado como el porcentaje del consumo anual de electricidad (kWh/año) que se satisface con el sistema de energía renovable.</a:t>
              </a:r>
            </a:p>
            <a:p>
              <a:endParaRPr lang="es-MX" sz="700" baseline="0">
                <a:solidFill>
                  <a:schemeClr val="dk1"/>
                </a:solidFill>
                <a:effectLst/>
                <a:latin typeface="+mn-lt"/>
                <a:ea typeface="+mn-ea"/>
                <a:cs typeface="+mn-cs"/>
              </a:endParaRPr>
            </a:p>
            <a:p>
              <a:endParaRPr lang="es-MX" sz="800" baseline="0">
                <a:solidFill>
                  <a:schemeClr val="dk1"/>
                </a:solidFill>
                <a:effectLst/>
                <a:latin typeface="+mn-lt"/>
                <a:ea typeface="+mn-ea"/>
                <a:cs typeface="+mn-cs"/>
              </a:endParaRPr>
            </a:p>
            <a:p>
              <a:pPr algn="ctr"/>
              <a:r>
                <a:rPr lang="es-MX" sz="1100" b="0" i="1" baseline="0">
                  <a:solidFill>
                    <a:schemeClr val="dk1"/>
                  </a:solidFill>
                  <a:effectLst/>
                  <a:latin typeface="Cambria Math" panose="02040503050406030204" pitchFamily="18" charset="0"/>
                  <a:ea typeface="+mn-ea"/>
                  <a:cs typeface="+mn-cs"/>
                </a:rPr>
                <a:t>%</a:t>
              </a:r>
              <a:r>
                <a:rPr lang="es-MX" sz="800" baseline="0">
                  <a:solidFill>
                    <a:schemeClr val="dk1"/>
                  </a:solidFill>
                  <a:effectLst/>
                  <a:ea typeface="+mn-ea"/>
                  <a:cs typeface="+mn-cs"/>
                </a:rPr>
                <a:t> = </a:t>
              </a:r>
              <a:r>
                <a:rPr lang="es-MX" sz="800" i="0" baseline="0">
                  <a:solidFill>
                    <a:schemeClr val="dk1"/>
                  </a:solidFill>
                  <a:effectLst/>
                  <a:latin typeface="Cambria Math" panose="02040503050406030204" pitchFamily="18" charset="0"/>
                  <a:ea typeface="+mn-ea"/>
                  <a:cs typeface="+mn-cs"/>
                </a:rPr>
                <a:t>(</a:t>
              </a:r>
              <a:r>
                <a:rPr lang="es-GT" sz="800" b="0" i="0" baseline="0">
                  <a:solidFill>
                    <a:schemeClr val="dk1"/>
                  </a:solidFill>
                  <a:effectLst/>
                  <a:latin typeface="Cambria Math" panose="02040503050406030204" pitchFamily="18" charset="0"/>
                  <a:ea typeface="+mn-ea"/>
                  <a:cs typeface="+mn-cs"/>
                </a:rPr>
                <a:t>𝑃𝑜𝑡𝑒𝑛𝑐𝑖𝑎 𝑔𝑒𝑛𝑒𝑟𝑎𝑑𝑎 𝑘𝑊ℎ/𝑎ñ𝑜</a:t>
              </a:r>
              <a:r>
                <a:rPr lang="es-MX" sz="800" b="0" i="0" baseline="0">
                  <a:solidFill>
                    <a:schemeClr val="dk1"/>
                  </a:solidFill>
                  <a:effectLst/>
                  <a:latin typeface="Cambria Math" panose="02040503050406030204" pitchFamily="18" charset="0"/>
                  <a:ea typeface="+mn-ea"/>
                  <a:cs typeface="+mn-cs"/>
                </a:rPr>
                <a:t>)/(</a:t>
              </a:r>
              <a:r>
                <a:rPr lang="es-GT" sz="800" b="0" i="0" baseline="0">
                  <a:solidFill>
                    <a:schemeClr val="dk1"/>
                  </a:solidFill>
                  <a:effectLst/>
                  <a:latin typeface="Cambria Math" panose="02040503050406030204" pitchFamily="18" charset="0"/>
                  <a:ea typeface="+mn-ea"/>
                  <a:cs typeface="+mn-cs"/>
                </a:rPr>
                <a:t>𝐶𝑜𝑛𝑠𝑢𝑚𝑜 𝑒𝑛𝑒𝑟𝑔é𝑡𝑖𝑐𝑜 𝑑𝑒𝑙 𝑒𝑑𝑖𝑓𝑖𝑐𝑖𝑜 𝑘𝑊ℎ/𝑎ñ𝑜</a:t>
              </a:r>
              <a:r>
                <a:rPr lang="es-MX" sz="800" b="0" i="0" baseline="0">
                  <a:solidFill>
                    <a:schemeClr val="dk1"/>
                  </a:solidFill>
                  <a:effectLst/>
                  <a:latin typeface="Cambria Math" panose="02040503050406030204" pitchFamily="18" charset="0"/>
                  <a:ea typeface="+mn-ea"/>
                  <a:cs typeface="+mn-cs"/>
                </a:rPr>
                <a:t>)</a:t>
              </a:r>
              <a:r>
                <a:rPr lang="es-MX" sz="800" baseline="0">
                  <a:solidFill>
                    <a:schemeClr val="dk1"/>
                  </a:solidFill>
                  <a:effectLst/>
                  <a:latin typeface="+mn-lt"/>
                  <a:ea typeface="+mn-ea"/>
                  <a:cs typeface="+mn-cs"/>
                </a:rPr>
                <a:t>  </a:t>
              </a:r>
              <a:r>
                <a:rPr lang="es-MX" sz="800" b="0" i="1" baseline="0">
                  <a:solidFill>
                    <a:schemeClr val="dk1"/>
                  </a:solidFill>
                  <a:effectLst/>
                  <a:latin typeface="Cambria Math" panose="02040503050406030204" pitchFamily="18" charset="0"/>
                  <a:ea typeface="+mn-ea"/>
                  <a:cs typeface="+mn-cs"/>
                </a:rPr>
                <a:t>x 100</a:t>
              </a:r>
              <a:endParaRPr lang="es-GT" sz="800" b="0" i="1" baseline="0">
                <a:solidFill>
                  <a:schemeClr val="dk1"/>
                </a:solidFill>
                <a:effectLst/>
                <a:latin typeface="Cambria Math" panose="02040503050406030204" pitchFamily="18" charset="0"/>
                <a:ea typeface="+mn-ea"/>
                <a:cs typeface="+mn-cs"/>
              </a:endParaRPr>
            </a:p>
          </xdr:txBody>
        </xdr:sp>
      </mc:Fallback>
    </mc:AlternateContent>
    <xdr:clientData/>
  </xdr:twoCellAnchor>
</xdr:wsDr>
</file>

<file path=xl/drawings/drawing9.xml><?xml version="1.0" encoding="utf-8"?>
<xdr:wsDr xmlns:xdr="http://schemas.openxmlformats.org/drawingml/2006/spreadsheetDrawing" xmlns:a="http://schemas.openxmlformats.org/drawingml/2006/main">
  <xdr:twoCellAnchor>
    <xdr:from>
      <xdr:col>1</xdr:col>
      <xdr:colOff>25461</xdr:colOff>
      <xdr:row>3</xdr:row>
      <xdr:rowOff>1553</xdr:rowOff>
    </xdr:from>
    <xdr:to>
      <xdr:col>4</xdr:col>
      <xdr:colOff>5862</xdr:colOff>
      <xdr:row>6</xdr:row>
      <xdr:rowOff>11723</xdr:rowOff>
    </xdr:to>
    <xdr:sp macro="" textlink="">
      <xdr:nvSpPr>
        <xdr:cNvPr id="3" name="CuadroTexto 2">
          <a:extLst>
            <a:ext uri="{FF2B5EF4-FFF2-40B4-BE49-F238E27FC236}">
              <a16:creationId xmlns:a16="http://schemas.microsoft.com/office/drawing/2014/main" id="{0BD05331-A509-49D3-AF64-5248EB8B9735}"/>
            </a:ext>
          </a:extLst>
        </xdr:cNvPr>
        <xdr:cNvSpPr txBox="1"/>
      </xdr:nvSpPr>
      <xdr:spPr>
        <a:xfrm>
          <a:off x="388876" y="517368"/>
          <a:ext cx="7688324" cy="46737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600" baseline="0">
              <a:solidFill>
                <a:schemeClr val="dk1"/>
              </a:solidFill>
              <a:effectLst/>
              <a:latin typeface="+mn-lt"/>
              <a:ea typeface="+mn-ea"/>
              <a:cs typeface="+mn-cs"/>
            </a:rPr>
            <a:t>Si no se conocen las horas operativas de uso. El proyecto puede utilizar estas horas estimadas por tipo de equipo. Sin embargo,  para que los resultados reflejen de mejor manera la realidad del proyecto,  se recomienda fuertemente utilizar las horas operativas de diseño bajo las cuales los sistemas han sido calculados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B792C-7B1C-4EDF-B59C-9C232EAD885C}">
  <dimension ref="A1:N99"/>
  <sheetViews>
    <sheetView tabSelected="1" zoomScale="75" zoomScaleNormal="100" workbookViewId="0">
      <selection activeCell="C93" sqref="C93"/>
    </sheetView>
  </sheetViews>
  <sheetFormatPr baseColWidth="10" defaultColWidth="0" defaultRowHeight="14.4" zeroHeight="1" x14ac:dyDescent="0.3"/>
  <cols>
    <col min="1" max="1" width="11.88671875" style="80" customWidth="1"/>
    <col min="2" max="2" width="30.5546875" style="80" customWidth="1"/>
    <col min="3" max="3" width="11.5546875" style="147" customWidth="1"/>
    <col min="4" max="4" width="11.5546875" style="80" customWidth="1"/>
    <col min="5" max="6" width="5.77734375" style="80" customWidth="1"/>
    <col min="7" max="7" width="37.5546875" style="80" customWidth="1"/>
    <col min="8" max="8" width="11.5546875" style="148" customWidth="1"/>
    <col min="9" max="10" width="11.5546875" style="80" customWidth="1"/>
    <col min="11" max="11" width="11.5546875" style="80" hidden="1" customWidth="1"/>
    <col min="12" max="12" width="41.109375" style="80" hidden="1" customWidth="1"/>
    <col min="13" max="13" width="21.33203125" style="80" hidden="1" customWidth="1"/>
    <col min="14" max="14" width="22.6640625" style="80" hidden="1" customWidth="1"/>
    <col min="15" max="16384" width="11.5546875" style="80" hidden="1"/>
  </cols>
  <sheetData>
    <row r="1" spans="1:12" x14ac:dyDescent="0.3">
      <c r="A1" s="77"/>
      <c r="B1" s="77"/>
      <c r="C1" s="78"/>
      <c r="D1" s="77"/>
      <c r="E1" s="77"/>
      <c r="F1" s="77"/>
      <c r="G1" s="77"/>
      <c r="H1" s="79"/>
      <c r="I1" s="77"/>
      <c r="J1" s="77"/>
    </row>
    <row r="2" spans="1:12" ht="18" x14ac:dyDescent="0.35">
      <c r="A2" s="77"/>
      <c r="B2" s="81" t="s">
        <v>361</v>
      </c>
      <c r="C2" s="78"/>
      <c r="D2" s="77"/>
      <c r="E2" s="77"/>
      <c r="F2" s="77"/>
      <c r="G2" s="77"/>
      <c r="H2" s="82" t="s">
        <v>0</v>
      </c>
      <c r="I2" s="77"/>
      <c r="J2" s="77"/>
    </row>
    <row r="3" spans="1:12" x14ac:dyDescent="0.3">
      <c r="A3" s="77"/>
      <c r="B3" s="83" t="s">
        <v>377</v>
      </c>
      <c r="C3" s="78"/>
      <c r="D3" s="77"/>
      <c r="E3" s="77"/>
      <c r="F3" s="77"/>
      <c r="G3" s="77"/>
      <c r="H3" s="79"/>
      <c r="I3" s="77"/>
      <c r="J3" s="77"/>
    </row>
    <row r="4" spans="1:12" x14ac:dyDescent="0.3">
      <c r="A4" s="77"/>
      <c r="B4" s="77"/>
      <c r="C4" s="78"/>
      <c r="D4" s="77"/>
      <c r="E4" s="77"/>
      <c r="F4" s="77"/>
      <c r="G4" s="77"/>
      <c r="H4" s="79"/>
      <c r="I4" s="77"/>
      <c r="J4" s="77"/>
    </row>
    <row r="5" spans="1:12" x14ac:dyDescent="0.3">
      <c r="A5" s="77"/>
      <c r="B5" s="84" t="s">
        <v>368</v>
      </c>
      <c r="C5" s="149" t="s">
        <v>368</v>
      </c>
      <c r="D5" s="150"/>
      <c r="E5" s="150"/>
      <c r="F5" s="150"/>
      <c r="G5" s="151"/>
      <c r="H5" s="79"/>
      <c r="I5" s="77"/>
      <c r="J5" s="77"/>
    </row>
    <row r="6" spans="1:12" x14ac:dyDescent="0.3">
      <c r="A6" s="77"/>
      <c r="B6" s="85" t="s">
        <v>375</v>
      </c>
      <c r="C6" s="149" t="s">
        <v>369</v>
      </c>
      <c r="D6" s="150"/>
      <c r="E6" s="150"/>
      <c r="F6" s="150"/>
      <c r="G6" s="151"/>
      <c r="H6" s="79"/>
      <c r="I6" s="77"/>
      <c r="J6" s="77"/>
    </row>
    <row r="7" spans="1:12" x14ac:dyDescent="0.3">
      <c r="A7" s="77"/>
      <c r="B7" s="85" t="s">
        <v>376</v>
      </c>
      <c r="C7" s="149" t="s">
        <v>22</v>
      </c>
      <c r="D7" s="150"/>
      <c r="E7" s="150"/>
      <c r="F7" s="150"/>
      <c r="G7" s="151"/>
      <c r="H7" s="79"/>
      <c r="I7" s="77"/>
      <c r="J7" s="77"/>
    </row>
    <row r="8" spans="1:12" x14ac:dyDescent="0.3">
      <c r="A8" s="77"/>
      <c r="B8" s="77"/>
      <c r="C8" s="78"/>
      <c r="D8" s="77"/>
      <c r="E8" s="77"/>
      <c r="F8" s="77"/>
      <c r="G8" s="77"/>
      <c r="H8" s="79"/>
      <c r="I8" s="77"/>
      <c r="J8" s="77"/>
    </row>
    <row r="9" spans="1:12" x14ac:dyDescent="0.3">
      <c r="A9" s="77"/>
      <c r="B9" s="86" t="s">
        <v>347</v>
      </c>
      <c r="C9" s="87"/>
      <c r="D9" s="88"/>
      <c r="E9" s="88"/>
      <c r="F9" s="88"/>
      <c r="G9" s="88"/>
      <c r="H9" s="89"/>
      <c r="I9" s="88"/>
      <c r="J9" s="77"/>
    </row>
    <row r="10" spans="1:12" ht="108" customHeight="1" x14ac:dyDescent="0.3">
      <c r="A10" s="77"/>
      <c r="B10" s="90" t="s">
        <v>389</v>
      </c>
      <c r="C10" s="91"/>
      <c r="D10" s="91"/>
      <c r="E10" s="91"/>
      <c r="F10" s="91"/>
      <c r="G10" s="91"/>
      <c r="H10" s="91"/>
      <c r="I10" s="91"/>
      <c r="J10" s="77"/>
    </row>
    <row r="11" spans="1:12" x14ac:dyDescent="0.3">
      <c r="A11" s="77"/>
      <c r="B11" s="92" t="s">
        <v>365</v>
      </c>
      <c r="C11" s="78"/>
      <c r="D11" s="77"/>
      <c r="E11" s="77"/>
      <c r="F11" s="77"/>
      <c r="G11" s="77"/>
      <c r="H11" s="79"/>
      <c r="I11" s="77"/>
      <c r="J11" s="77"/>
      <c r="L11" s="80" t="s">
        <v>4</v>
      </c>
    </row>
    <row r="12" spans="1:12" x14ac:dyDescent="0.3">
      <c r="A12" s="77"/>
      <c r="B12" s="93" t="s">
        <v>348</v>
      </c>
      <c r="C12" s="152"/>
      <c r="D12" s="94" t="s">
        <v>349</v>
      </c>
      <c r="E12" s="77"/>
      <c r="F12" s="77"/>
      <c r="G12" s="77"/>
      <c r="H12" s="79"/>
      <c r="I12" s="77"/>
      <c r="J12" s="77"/>
      <c r="L12" s="80" t="s">
        <v>5</v>
      </c>
    </row>
    <row r="13" spans="1:12" x14ac:dyDescent="0.3">
      <c r="A13" s="77"/>
      <c r="B13" s="93" t="s">
        <v>363</v>
      </c>
      <c r="C13" s="152"/>
      <c r="D13" s="94" t="s">
        <v>349</v>
      </c>
      <c r="E13" s="77"/>
      <c r="F13" s="77"/>
      <c r="G13" s="77"/>
      <c r="H13" s="79"/>
      <c r="I13" s="77"/>
      <c r="J13" s="77"/>
    </row>
    <row r="14" spans="1:12" x14ac:dyDescent="0.3">
      <c r="A14" s="77"/>
      <c r="B14" s="93" t="s">
        <v>380</v>
      </c>
      <c r="C14" s="95">
        <v>8</v>
      </c>
      <c r="D14" s="94" t="s">
        <v>379</v>
      </c>
      <c r="E14" s="77"/>
      <c r="F14" s="77"/>
      <c r="G14" s="77"/>
      <c r="H14" s="79"/>
      <c r="I14" s="77"/>
      <c r="J14" s="77"/>
    </row>
    <row r="15" spans="1:12" x14ac:dyDescent="0.3">
      <c r="A15" s="77"/>
      <c r="B15" s="93" t="s">
        <v>364</v>
      </c>
      <c r="C15" s="152"/>
      <c r="D15" s="94"/>
      <c r="E15" s="77"/>
      <c r="F15" s="77"/>
      <c r="G15" s="77"/>
      <c r="H15" s="79"/>
      <c r="I15" s="77"/>
      <c r="J15" s="77"/>
      <c r="L15" s="80" t="s">
        <v>141</v>
      </c>
    </row>
    <row r="16" spans="1:12" x14ac:dyDescent="0.3">
      <c r="A16" s="77"/>
      <c r="B16" s="93" t="s">
        <v>350</v>
      </c>
      <c r="C16" s="152"/>
      <c r="D16" s="94"/>
      <c r="E16" s="77"/>
      <c r="F16" s="77"/>
      <c r="G16" s="77"/>
      <c r="H16" s="79"/>
      <c r="I16" s="77"/>
      <c r="J16" s="77"/>
      <c r="L16" s="80" t="s">
        <v>295</v>
      </c>
    </row>
    <row r="17" spans="1:12" x14ac:dyDescent="0.3">
      <c r="A17" s="77"/>
      <c r="B17" s="94"/>
      <c r="C17" s="96"/>
      <c r="D17" s="94"/>
      <c r="E17" s="77"/>
      <c r="F17" s="77"/>
      <c r="G17" s="77"/>
      <c r="H17" s="79"/>
      <c r="I17" s="77"/>
      <c r="J17" s="77"/>
      <c r="L17" s="80" t="s">
        <v>297</v>
      </c>
    </row>
    <row r="18" spans="1:12" ht="22.2" x14ac:dyDescent="0.3">
      <c r="A18" s="77"/>
      <c r="B18" s="97" t="s">
        <v>355</v>
      </c>
      <c r="C18" s="153"/>
      <c r="D18" s="98" t="s">
        <v>85</v>
      </c>
      <c r="E18" s="77"/>
      <c r="F18" s="77"/>
      <c r="G18" s="77"/>
      <c r="H18" s="79"/>
      <c r="I18" s="77"/>
      <c r="J18" s="77"/>
    </row>
    <row r="19" spans="1:12" ht="22.2" customHeight="1" x14ac:dyDescent="0.3">
      <c r="A19" s="77"/>
      <c r="B19" s="99" t="s">
        <v>378</v>
      </c>
      <c r="C19" s="153"/>
      <c r="D19" s="98" t="s">
        <v>85</v>
      </c>
      <c r="E19" s="77"/>
      <c r="F19" s="77"/>
      <c r="G19" s="77"/>
      <c r="H19" s="79"/>
      <c r="I19" s="77"/>
      <c r="J19" s="77"/>
    </row>
    <row r="20" spans="1:12" x14ac:dyDescent="0.3">
      <c r="A20" s="77"/>
      <c r="B20" s="77"/>
      <c r="C20" s="78"/>
      <c r="D20" s="77"/>
      <c r="E20" s="77"/>
      <c r="F20" s="77"/>
      <c r="G20" s="77"/>
      <c r="H20" s="79"/>
      <c r="I20" s="77"/>
      <c r="J20" s="77"/>
    </row>
    <row r="21" spans="1:12" x14ac:dyDescent="0.3">
      <c r="A21" s="77"/>
      <c r="B21" s="92" t="s">
        <v>366</v>
      </c>
      <c r="C21" s="78"/>
      <c r="D21" s="77"/>
      <c r="E21" s="77"/>
      <c r="F21" s="100"/>
      <c r="G21" s="77"/>
      <c r="H21" s="79"/>
      <c r="I21" s="77"/>
      <c r="J21" s="77"/>
    </row>
    <row r="22" spans="1:12" x14ac:dyDescent="0.3">
      <c r="A22" s="77"/>
      <c r="B22" s="101" t="s">
        <v>381</v>
      </c>
      <c r="C22" s="101"/>
      <c r="D22" s="101"/>
      <c r="E22" s="101"/>
      <c r="F22" s="154" t="s">
        <v>4</v>
      </c>
      <c r="G22" s="77"/>
      <c r="H22" s="79"/>
      <c r="I22" s="77"/>
      <c r="J22" s="77"/>
    </row>
    <row r="23" spans="1:12" x14ac:dyDescent="0.3">
      <c r="A23" s="77"/>
      <c r="B23" s="102" t="s">
        <v>390</v>
      </c>
      <c r="C23" s="103">
        <f>IF(F22="Si",(1*9.5*8),"0")</f>
        <v>76</v>
      </c>
      <c r="D23" s="104"/>
      <c r="E23" s="101"/>
      <c r="F23" s="100"/>
      <c r="G23" s="77"/>
      <c r="H23" s="79"/>
      <c r="I23" s="77"/>
      <c r="J23" s="77"/>
    </row>
    <row r="24" spans="1:12" x14ac:dyDescent="0.3">
      <c r="A24" s="77"/>
      <c r="B24" s="101" t="s">
        <v>244</v>
      </c>
      <c r="C24" s="101"/>
      <c r="D24" s="101"/>
      <c r="E24" s="101"/>
      <c r="F24" s="154" t="s">
        <v>4</v>
      </c>
      <c r="G24" s="77"/>
      <c r="H24" s="79"/>
      <c r="I24" s="77"/>
      <c r="J24" s="77"/>
      <c r="L24" s="80" t="s">
        <v>141</v>
      </c>
    </row>
    <row r="25" spans="1:12" x14ac:dyDescent="0.3">
      <c r="A25" s="77"/>
      <c r="B25" s="101" t="s">
        <v>135</v>
      </c>
      <c r="C25" s="101"/>
      <c r="D25" s="101"/>
      <c r="E25" s="101"/>
      <c r="F25" s="154" t="s">
        <v>4</v>
      </c>
      <c r="G25" s="77"/>
      <c r="H25" s="79"/>
      <c r="I25" s="77"/>
      <c r="J25" s="77"/>
      <c r="L25" s="80" t="s">
        <v>370</v>
      </c>
    </row>
    <row r="26" spans="1:12" x14ac:dyDescent="0.3">
      <c r="A26" s="77"/>
      <c r="B26" s="101" t="s">
        <v>288</v>
      </c>
      <c r="C26" s="101"/>
      <c r="D26" s="101"/>
      <c r="E26" s="101"/>
      <c r="F26" s="154" t="s">
        <v>5</v>
      </c>
      <c r="G26" s="77"/>
      <c r="H26" s="79"/>
      <c r="I26" s="77"/>
      <c r="J26" s="77"/>
      <c r="L26" s="80" t="s">
        <v>129</v>
      </c>
    </row>
    <row r="27" spans="1:12" x14ac:dyDescent="0.3">
      <c r="A27" s="77"/>
      <c r="B27" s="101" t="s">
        <v>289</v>
      </c>
      <c r="C27" s="101"/>
      <c r="D27" s="101"/>
      <c r="E27" s="101"/>
      <c r="F27" s="154" t="s">
        <v>5</v>
      </c>
      <c r="G27" s="77"/>
      <c r="H27" s="79"/>
      <c r="I27" s="77"/>
      <c r="J27" s="77"/>
      <c r="L27" s="80" t="s">
        <v>371</v>
      </c>
    </row>
    <row r="28" spans="1:12" x14ac:dyDescent="0.3">
      <c r="A28" s="77"/>
      <c r="B28" s="101"/>
      <c r="C28" s="101"/>
      <c r="D28" s="101"/>
      <c r="E28" s="101"/>
      <c r="F28" s="105"/>
      <c r="G28" s="77"/>
      <c r="H28" s="79"/>
      <c r="I28" s="77"/>
      <c r="J28" s="77"/>
      <c r="L28" s="80" t="s">
        <v>294</v>
      </c>
    </row>
    <row r="29" spans="1:12" x14ac:dyDescent="0.3">
      <c r="A29" s="77"/>
      <c r="B29" s="106" t="s">
        <v>286</v>
      </c>
      <c r="C29" s="101"/>
      <c r="D29" s="101"/>
      <c r="E29" s="101"/>
      <c r="F29" s="154" t="s">
        <v>4</v>
      </c>
      <c r="G29" s="77"/>
      <c r="H29" s="79"/>
      <c r="I29" s="77"/>
      <c r="J29" s="77"/>
      <c r="L29" s="80" t="s">
        <v>295</v>
      </c>
    </row>
    <row r="30" spans="1:12" x14ac:dyDescent="0.3">
      <c r="A30" s="77"/>
      <c r="B30" s="101" t="s">
        <v>17</v>
      </c>
      <c r="C30" s="101"/>
      <c r="D30" s="101"/>
      <c r="E30" s="101"/>
      <c r="F30" s="154" t="s">
        <v>4</v>
      </c>
      <c r="G30" s="77"/>
      <c r="H30" s="79"/>
      <c r="I30" s="77"/>
      <c r="J30" s="77"/>
      <c r="L30" s="80" t="s">
        <v>296</v>
      </c>
    </row>
    <row r="31" spans="1:12" x14ac:dyDescent="0.3">
      <c r="A31" s="77"/>
      <c r="B31" s="101" t="s">
        <v>18</v>
      </c>
      <c r="C31" s="101"/>
      <c r="D31" s="101"/>
      <c r="E31" s="101"/>
      <c r="F31" s="154" t="s">
        <v>4</v>
      </c>
      <c r="G31" s="77"/>
      <c r="H31" s="79"/>
      <c r="I31" s="77"/>
      <c r="J31" s="77"/>
      <c r="L31" s="80" t="s">
        <v>297</v>
      </c>
    </row>
    <row r="32" spans="1:12" x14ac:dyDescent="0.3">
      <c r="A32" s="77"/>
      <c r="B32" s="77"/>
      <c r="C32" s="78"/>
      <c r="D32" s="77"/>
      <c r="E32" s="77"/>
      <c r="F32" s="77"/>
      <c r="G32" s="77"/>
      <c r="H32" s="79"/>
      <c r="I32" s="77"/>
      <c r="J32" s="77"/>
    </row>
    <row r="33" spans="1:14" x14ac:dyDescent="0.3">
      <c r="A33" s="77"/>
      <c r="B33" s="107" t="s">
        <v>287</v>
      </c>
      <c r="C33" s="78"/>
      <c r="D33" s="77"/>
      <c r="E33" s="77"/>
      <c r="F33" s="77"/>
      <c r="G33" s="77"/>
      <c r="H33" s="79"/>
      <c r="I33" s="77"/>
      <c r="J33" s="77"/>
      <c r="L33" s="80" t="s">
        <v>141</v>
      </c>
    </row>
    <row r="34" spans="1:14" x14ac:dyDescent="0.3">
      <c r="A34" s="77"/>
      <c r="B34" s="101" t="s">
        <v>290</v>
      </c>
      <c r="C34" s="155" t="s">
        <v>141</v>
      </c>
      <c r="D34" s="156"/>
      <c r="E34" s="77"/>
      <c r="F34" s="77"/>
      <c r="G34" s="77"/>
      <c r="H34" s="79"/>
      <c r="I34" s="77"/>
      <c r="J34" s="77"/>
      <c r="L34" s="80" t="s">
        <v>370</v>
      </c>
    </row>
    <row r="35" spans="1:14" x14ac:dyDescent="0.3">
      <c r="A35" s="77"/>
      <c r="B35" s="101" t="s">
        <v>291</v>
      </c>
      <c r="C35" s="155" t="s">
        <v>141</v>
      </c>
      <c r="D35" s="156"/>
      <c r="E35" s="77"/>
      <c r="F35" s="77"/>
      <c r="G35" s="77"/>
      <c r="H35" s="79"/>
      <c r="I35" s="77"/>
      <c r="J35" s="77"/>
      <c r="L35" s="80" t="s">
        <v>129</v>
      </c>
    </row>
    <row r="36" spans="1:14" x14ac:dyDescent="0.3">
      <c r="A36" s="77"/>
      <c r="B36" s="101" t="s">
        <v>292</v>
      </c>
      <c r="C36" s="155" t="s">
        <v>141</v>
      </c>
      <c r="D36" s="156"/>
      <c r="E36" s="77"/>
      <c r="F36" s="77"/>
      <c r="G36" s="77"/>
      <c r="H36" s="79"/>
      <c r="I36" s="77"/>
      <c r="J36" s="77"/>
      <c r="L36" s="80" t="s">
        <v>294</v>
      </c>
    </row>
    <row r="37" spans="1:14" x14ac:dyDescent="0.3">
      <c r="A37" s="77"/>
      <c r="B37" s="101" t="s">
        <v>293</v>
      </c>
      <c r="C37" s="155" t="s">
        <v>141</v>
      </c>
      <c r="D37" s="156"/>
      <c r="E37" s="77"/>
      <c r="F37" s="77"/>
      <c r="G37" s="77"/>
      <c r="H37" s="79"/>
      <c r="I37" s="77"/>
      <c r="J37" s="77"/>
      <c r="L37" s="80" t="s">
        <v>295</v>
      </c>
    </row>
    <row r="38" spans="1:14" x14ac:dyDescent="0.3">
      <c r="A38" s="77"/>
      <c r="B38" s="77"/>
      <c r="C38" s="78"/>
      <c r="D38" s="77"/>
      <c r="E38" s="77"/>
      <c r="F38" s="77"/>
      <c r="G38" s="77"/>
      <c r="H38" s="79"/>
      <c r="I38" s="77"/>
      <c r="J38" s="77"/>
      <c r="L38" s="80" t="s">
        <v>296</v>
      </c>
    </row>
    <row r="39" spans="1:14" x14ac:dyDescent="0.3">
      <c r="A39" s="77"/>
      <c r="B39" s="86" t="s">
        <v>367</v>
      </c>
      <c r="C39" s="87"/>
      <c r="D39" s="88"/>
      <c r="E39" s="88"/>
      <c r="F39" s="88"/>
      <c r="G39" s="88"/>
      <c r="H39" s="89"/>
      <c r="I39" s="88"/>
      <c r="J39" s="77"/>
      <c r="L39" s="80" t="s">
        <v>297</v>
      </c>
    </row>
    <row r="40" spans="1:14" x14ac:dyDescent="0.3">
      <c r="A40" s="77"/>
      <c r="B40" s="77"/>
      <c r="C40" s="78"/>
      <c r="D40" s="77"/>
      <c r="E40" s="77"/>
      <c r="F40" s="77"/>
      <c r="G40" s="77"/>
      <c r="H40" s="79"/>
      <c r="I40" s="77"/>
      <c r="J40" s="77"/>
    </row>
    <row r="41" spans="1:14" x14ac:dyDescent="0.3">
      <c r="A41" s="77"/>
      <c r="B41" s="108" t="s">
        <v>308</v>
      </c>
      <c r="C41" s="109" t="s">
        <v>3</v>
      </c>
      <c r="D41" s="77"/>
      <c r="E41" s="110"/>
      <c r="F41" s="77"/>
      <c r="G41" s="108" t="s">
        <v>311</v>
      </c>
      <c r="H41" s="109" t="s">
        <v>3</v>
      </c>
      <c r="I41" s="77"/>
      <c r="J41" s="77"/>
      <c r="L41" s="111" t="s">
        <v>356</v>
      </c>
      <c r="M41" s="112" t="s">
        <v>357</v>
      </c>
      <c r="N41" s="112" t="s">
        <v>358</v>
      </c>
    </row>
    <row r="42" spans="1:14" x14ac:dyDescent="0.3">
      <c r="A42" s="77"/>
      <c r="B42" s="113" t="s">
        <v>262</v>
      </c>
      <c r="C42" s="114">
        <f>IF(F22="Si",('Calefacción de agua'!K41-('Calefacción de agua'!K41*'Calefacción de agua'!J60)),H42)</f>
        <v>0</v>
      </c>
      <c r="D42" s="77"/>
      <c r="E42" s="110"/>
      <c r="F42" s="77"/>
      <c r="G42" s="113" t="s">
        <v>262</v>
      </c>
      <c r="H42" s="114">
        <f>('Calefacción de agua'!J45*'Calefacción de agua'!K41)+'Calefacción de agua'!K41</f>
        <v>0</v>
      </c>
      <c r="I42" s="77"/>
      <c r="J42" s="77"/>
      <c r="L42" s="115" t="s">
        <v>262</v>
      </c>
      <c r="M42" s="116">
        <f t="shared" ref="M42:M49" si="0">C42</f>
        <v>0</v>
      </c>
      <c r="N42" s="116">
        <f t="shared" ref="N42:N49" si="1">H42</f>
        <v>0</v>
      </c>
    </row>
    <row r="43" spans="1:14" x14ac:dyDescent="0.3">
      <c r="A43" s="77"/>
      <c r="B43" s="113" t="s">
        <v>86</v>
      </c>
      <c r="C43" s="114">
        <f>IF(F24="Si",'Iluminación Interior'!O12,H43)</f>
        <v>0</v>
      </c>
      <c r="D43" s="77"/>
      <c r="E43" s="110"/>
      <c r="F43" s="77"/>
      <c r="G43" s="113" t="s">
        <v>86</v>
      </c>
      <c r="H43" s="114">
        <f>'Iluminación Interior'!O10</f>
        <v>0</v>
      </c>
      <c r="I43" s="77"/>
      <c r="J43" s="77"/>
      <c r="L43" s="115" t="s">
        <v>86</v>
      </c>
      <c r="M43" s="116">
        <f t="shared" si="0"/>
        <v>0</v>
      </c>
      <c r="N43" s="116">
        <f t="shared" si="1"/>
        <v>0</v>
      </c>
    </row>
    <row r="44" spans="1:14" x14ac:dyDescent="0.3">
      <c r="A44" s="77"/>
      <c r="B44" s="113" t="s">
        <v>87</v>
      </c>
      <c r="C44" s="114">
        <f>IF(F25="Si",'Iluminación Areas Comunes'!N11,H44)</f>
        <v>0</v>
      </c>
      <c r="D44" s="77"/>
      <c r="E44" s="110"/>
      <c r="F44" s="77"/>
      <c r="G44" s="113" t="s">
        <v>87</v>
      </c>
      <c r="H44" s="114">
        <f>'Iluminación Areas Comunes'!N9</f>
        <v>0</v>
      </c>
      <c r="I44" s="77"/>
      <c r="J44" s="77"/>
      <c r="L44" s="115" t="s">
        <v>87</v>
      </c>
      <c r="M44" s="116">
        <f t="shared" si="0"/>
        <v>0</v>
      </c>
      <c r="N44" s="116">
        <f t="shared" si="1"/>
        <v>0</v>
      </c>
    </row>
    <row r="45" spans="1:14" x14ac:dyDescent="0.3">
      <c r="A45" s="77"/>
      <c r="B45" s="113" t="s">
        <v>14</v>
      </c>
      <c r="C45" s="114">
        <f>HVAC!I16</f>
        <v>0</v>
      </c>
      <c r="D45" s="77"/>
      <c r="E45" s="110"/>
      <c r="F45" s="77"/>
      <c r="G45" s="113" t="s">
        <v>14</v>
      </c>
      <c r="H45" s="114">
        <f>(HVAC!I16*HVAC!F20)+HVAC!I16</f>
        <v>0</v>
      </c>
      <c r="I45" s="77"/>
      <c r="J45" s="77"/>
      <c r="L45" s="115" t="s">
        <v>14</v>
      </c>
      <c r="M45" s="116">
        <f t="shared" si="0"/>
        <v>0</v>
      </c>
      <c r="N45" s="116">
        <f t="shared" si="1"/>
        <v>0</v>
      </c>
    </row>
    <row r="46" spans="1:14" x14ac:dyDescent="0.3">
      <c r="A46" s="77"/>
      <c r="B46" s="113" t="s">
        <v>265</v>
      </c>
      <c r="C46" s="114">
        <f>'Motores y Equipos'!H24</f>
        <v>0</v>
      </c>
      <c r="D46" s="77"/>
      <c r="E46" s="110"/>
      <c r="F46" s="77"/>
      <c r="G46" s="113" t="s">
        <v>265</v>
      </c>
      <c r="H46" s="114">
        <f>('Motores y Equipos'!H24*'Motores y Equipos'!E28)+'Motores y Equipos'!H24</f>
        <v>0</v>
      </c>
      <c r="I46" s="77"/>
      <c r="J46" s="77"/>
      <c r="L46" s="115" t="s">
        <v>265</v>
      </c>
      <c r="M46" s="116">
        <f t="shared" si="0"/>
        <v>0</v>
      </c>
      <c r="N46" s="116">
        <f t="shared" si="1"/>
        <v>0</v>
      </c>
    </row>
    <row r="47" spans="1:14" x14ac:dyDescent="0.3">
      <c r="A47" s="77"/>
      <c r="B47" s="113" t="s">
        <v>309</v>
      </c>
      <c r="C47" s="114">
        <f>Electrodomésticos!L26</f>
        <v>0</v>
      </c>
      <c r="D47" s="77"/>
      <c r="E47" s="110"/>
      <c r="F47" s="77"/>
      <c r="G47" s="113" t="s">
        <v>309</v>
      </c>
      <c r="H47" s="114">
        <f>(Electrodomésticos!L26*Electrodomésticos!H29)+Electrodomésticos!L26</f>
        <v>0</v>
      </c>
      <c r="I47" s="77"/>
      <c r="J47" s="77"/>
      <c r="L47" s="115" t="s">
        <v>309</v>
      </c>
      <c r="M47" s="116">
        <f t="shared" si="0"/>
        <v>0</v>
      </c>
      <c r="N47" s="116">
        <f t="shared" si="1"/>
        <v>0</v>
      </c>
    </row>
    <row r="48" spans="1:14" x14ac:dyDescent="0.3">
      <c r="A48" s="77"/>
      <c r="B48" s="113" t="s">
        <v>271</v>
      </c>
      <c r="C48" s="114"/>
      <c r="D48" s="77"/>
      <c r="E48" s="110"/>
      <c r="F48" s="77"/>
      <c r="G48" s="113" t="s">
        <v>271</v>
      </c>
      <c r="H48" s="79"/>
      <c r="I48" s="77"/>
      <c r="J48" s="77"/>
      <c r="L48" s="115" t="s">
        <v>271</v>
      </c>
      <c r="M48" s="116">
        <f t="shared" si="0"/>
        <v>0</v>
      </c>
      <c r="N48" s="116">
        <f t="shared" si="1"/>
        <v>0</v>
      </c>
    </row>
    <row r="49" spans="1:14" x14ac:dyDescent="0.3">
      <c r="A49" s="77"/>
      <c r="B49" s="113" t="s">
        <v>351</v>
      </c>
      <c r="C49" s="114">
        <f>$C$19*$C$14</f>
        <v>0</v>
      </c>
      <c r="D49" s="77"/>
      <c r="E49" s="110"/>
      <c r="F49" s="77"/>
      <c r="G49" s="113" t="s">
        <v>351</v>
      </c>
      <c r="H49" s="114">
        <f>$C$18*$C$14</f>
        <v>0</v>
      </c>
      <c r="I49" s="77"/>
      <c r="J49" s="77"/>
      <c r="L49" s="115" t="s">
        <v>351</v>
      </c>
      <c r="M49" s="116">
        <f t="shared" si="0"/>
        <v>0</v>
      </c>
      <c r="N49" s="116">
        <f t="shared" si="1"/>
        <v>0</v>
      </c>
    </row>
    <row r="50" spans="1:14" x14ac:dyDescent="0.3">
      <c r="A50" s="77"/>
      <c r="B50" s="113"/>
      <c r="C50" s="114"/>
      <c r="D50" s="77"/>
      <c r="E50" s="110"/>
      <c r="F50" s="77"/>
      <c r="G50" s="113"/>
      <c r="H50" s="114"/>
      <c r="I50" s="77"/>
      <c r="J50" s="77"/>
      <c r="L50" s="115"/>
      <c r="M50" s="116"/>
      <c r="N50" s="116"/>
    </row>
    <row r="51" spans="1:14" x14ac:dyDescent="0.3">
      <c r="A51" s="77"/>
      <c r="B51" s="113" t="s">
        <v>310</v>
      </c>
      <c r="C51" s="114">
        <f>SUM('Generación de Energía en Sitio'!E16:E20)/365</f>
        <v>0</v>
      </c>
      <c r="D51" s="77"/>
      <c r="E51" s="110"/>
      <c r="F51" s="77"/>
      <c r="G51" s="113" t="s">
        <v>310</v>
      </c>
      <c r="H51" s="114">
        <v>0</v>
      </c>
      <c r="I51" s="77"/>
      <c r="J51" s="77"/>
      <c r="L51" s="115"/>
      <c r="M51" s="116"/>
      <c r="N51" s="116"/>
    </row>
    <row r="52" spans="1:14" x14ac:dyDescent="0.3">
      <c r="A52" s="77"/>
      <c r="B52" s="113"/>
      <c r="C52" s="114"/>
      <c r="D52" s="77"/>
      <c r="E52" s="110"/>
      <c r="F52" s="77"/>
      <c r="G52" s="113"/>
      <c r="H52" s="114"/>
      <c r="I52" s="77"/>
      <c r="J52" s="77"/>
      <c r="L52" s="115"/>
      <c r="M52" s="116"/>
      <c r="N52" s="116"/>
    </row>
    <row r="53" spans="1:14" hidden="1" x14ac:dyDescent="0.3">
      <c r="A53" s="77"/>
      <c r="B53" s="117" t="s">
        <v>352</v>
      </c>
      <c r="C53" s="118">
        <f>SUM(C42:C49)-C51</f>
        <v>0</v>
      </c>
      <c r="D53" s="77"/>
      <c r="E53" s="110"/>
      <c r="F53" s="77"/>
      <c r="G53" s="117" t="s">
        <v>352</v>
      </c>
      <c r="H53" s="118">
        <f>SUM(H42:H49)-H51</f>
        <v>0</v>
      </c>
      <c r="I53" s="77"/>
      <c r="J53" s="77"/>
    </row>
    <row r="54" spans="1:14" x14ac:dyDescent="0.3">
      <c r="A54" s="77"/>
      <c r="B54" s="119" t="s">
        <v>391</v>
      </c>
      <c r="C54" s="120">
        <f>SUM(C42:C48)-C51</f>
        <v>0</v>
      </c>
      <c r="D54" s="77"/>
      <c r="E54" s="110"/>
      <c r="F54" s="77"/>
      <c r="G54" s="119" t="s">
        <v>391</v>
      </c>
      <c r="H54" s="120">
        <f>SUM(H42:H48)-H51</f>
        <v>0</v>
      </c>
      <c r="I54" s="77"/>
      <c r="J54" s="77"/>
    </row>
    <row r="55" spans="1:14" x14ac:dyDescent="0.3">
      <c r="A55" s="77"/>
      <c r="B55" s="77"/>
      <c r="C55" s="78"/>
      <c r="D55" s="77"/>
      <c r="E55" s="110"/>
      <c r="F55" s="77"/>
      <c r="G55" s="77"/>
      <c r="H55" s="79"/>
      <c r="I55" s="77"/>
      <c r="J55" s="77"/>
    </row>
    <row r="56" spans="1:14" x14ac:dyDescent="0.3">
      <c r="A56" s="77"/>
      <c r="B56" s="77"/>
      <c r="C56" s="78"/>
      <c r="D56" s="77"/>
      <c r="E56" s="110"/>
      <c r="F56" s="77"/>
      <c r="G56" s="77"/>
      <c r="H56" s="79"/>
      <c r="I56" s="77"/>
      <c r="J56" s="77"/>
    </row>
    <row r="57" spans="1:14" x14ac:dyDescent="0.3">
      <c r="A57" s="77"/>
      <c r="B57" s="121" t="s">
        <v>398</v>
      </c>
      <c r="C57" s="122">
        <f>C54*30</f>
        <v>0</v>
      </c>
      <c r="D57" s="123" t="s">
        <v>353</v>
      </c>
      <c r="E57" s="124"/>
      <c r="F57" s="125"/>
      <c r="G57" s="126" t="s">
        <v>374</v>
      </c>
      <c r="H57" s="127">
        <f>H54*30</f>
        <v>0</v>
      </c>
      <c r="I57" s="128" t="s">
        <v>353</v>
      </c>
      <c r="J57" s="77"/>
    </row>
    <row r="58" spans="1:14" x14ac:dyDescent="0.3">
      <c r="A58" s="77"/>
      <c r="B58" s="129"/>
      <c r="C58" s="130">
        <f>C57*12</f>
        <v>0</v>
      </c>
      <c r="D58" s="131" t="s">
        <v>242</v>
      </c>
      <c r="E58" s="124"/>
      <c r="F58" s="125"/>
      <c r="G58" s="132"/>
      <c r="H58" s="133">
        <f>H57*12</f>
        <v>0</v>
      </c>
      <c r="I58" s="134" t="s">
        <v>242</v>
      </c>
      <c r="J58" s="77"/>
    </row>
    <row r="59" spans="1:14" x14ac:dyDescent="0.3">
      <c r="A59" s="77"/>
      <c r="B59" s="135" t="s">
        <v>392</v>
      </c>
      <c r="C59" s="136">
        <f>(C54*0.3913)</f>
        <v>0</v>
      </c>
      <c r="D59" s="137" t="s">
        <v>393</v>
      </c>
      <c r="E59" s="77"/>
      <c r="F59" s="77"/>
      <c r="G59" s="135" t="s">
        <v>392</v>
      </c>
      <c r="H59" s="136">
        <f>(H54*0.3913)</f>
        <v>0</v>
      </c>
      <c r="I59" s="137" t="s">
        <v>393</v>
      </c>
      <c r="J59" s="77"/>
    </row>
    <row r="60" spans="1:14" x14ac:dyDescent="0.3">
      <c r="A60" s="77"/>
      <c r="B60" s="77"/>
      <c r="C60" s="78"/>
      <c r="D60" s="138"/>
      <c r="E60" s="138"/>
      <c r="F60" s="138"/>
      <c r="G60" s="77"/>
      <c r="H60" s="79"/>
      <c r="I60" s="77"/>
      <c r="J60" s="77"/>
    </row>
    <row r="61" spans="1:14" x14ac:dyDescent="0.3">
      <c r="A61" s="77"/>
      <c r="B61" s="113"/>
      <c r="C61" s="78"/>
      <c r="D61" s="125"/>
      <c r="E61" s="125"/>
      <c r="F61" s="125"/>
      <c r="G61" s="77"/>
      <c r="H61" s="79"/>
      <c r="I61" s="77"/>
      <c r="J61" s="77"/>
    </row>
    <row r="62" spans="1:14" x14ac:dyDescent="0.3">
      <c r="A62" s="77"/>
      <c r="B62" s="77"/>
      <c r="C62" s="78"/>
      <c r="D62" s="77"/>
      <c r="E62" s="77"/>
      <c r="F62" s="77"/>
      <c r="G62" s="77"/>
      <c r="H62" s="79"/>
      <c r="I62" s="77"/>
      <c r="J62" s="77"/>
    </row>
    <row r="63" spans="1:14" x14ac:dyDescent="0.3">
      <c r="A63" s="77"/>
      <c r="B63" s="77"/>
      <c r="C63" s="78"/>
      <c r="D63" s="77"/>
      <c r="E63" s="77"/>
      <c r="F63" s="77"/>
      <c r="G63" s="77"/>
      <c r="H63" s="79"/>
      <c r="I63" s="77"/>
      <c r="J63" s="77"/>
    </row>
    <row r="64" spans="1:14" x14ac:dyDescent="0.3">
      <c r="A64" s="77"/>
      <c r="B64" s="117"/>
      <c r="C64" s="118"/>
      <c r="D64" s="77"/>
      <c r="E64" s="77"/>
      <c r="F64" s="77"/>
      <c r="G64" s="117"/>
      <c r="H64" s="118"/>
      <c r="I64" s="77"/>
      <c r="J64" s="77"/>
    </row>
    <row r="65" spans="1:10" x14ac:dyDescent="0.3">
      <c r="A65" s="77"/>
      <c r="B65" s="77"/>
      <c r="C65" s="78"/>
      <c r="D65" s="77"/>
      <c r="E65" s="77"/>
      <c r="F65" s="77"/>
      <c r="G65" s="77"/>
      <c r="H65" s="79"/>
      <c r="I65" s="77"/>
      <c r="J65" s="77"/>
    </row>
    <row r="66" spans="1:10" x14ac:dyDescent="0.3">
      <c r="A66" s="77"/>
      <c r="B66" s="77"/>
      <c r="C66" s="78"/>
      <c r="D66" s="77"/>
      <c r="E66" s="77"/>
      <c r="F66" s="77"/>
      <c r="G66" s="77"/>
      <c r="H66" s="79"/>
      <c r="I66" s="77"/>
      <c r="J66" s="77"/>
    </row>
    <row r="67" spans="1:10" x14ac:dyDescent="0.3">
      <c r="A67" s="77"/>
      <c r="B67" s="77"/>
      <c r="C67" s="78"/>
      <c r="D67" s="77"/>
      <c r="E67" s="77"/>
      <c r="F67" s="77"/>
      <c r="G67" s="77"/>
      <c r="H67" s="79"/>
      <c r="I67" s="77"/>
      <c r="J67" s="77"/>
    </row>
    <row r="68" spans="1:10" x14ac:dyDescent="0.3">
      <c r="A68" s="77"/>
      <c r="B68" s="77"/>
      <c r="C68" s="78"/>
      <c r="D68" s="77"/>
      <c r="E68" s="77"/>
      <c r="F68" s="77"/>
      <c r="G68" s="77"/>
      <c r="H68" s="79"/>
      <c r="I68" s="77"/>
      <c r="J68" s="77"/>
    </row>
    <row r="69" spans="1:10" x14ac:dyDescent="0.3">
      <c r="A69" s="77"/>
      <c r="B69" s="77"/>
      <c r="C69" s="78"/>
      <c r="D69" s="77"/>
      <c r="E69" s="77"/>
      <c r="F69" s="77"/>
      <c r="G69" s="77"/>
      <c r="H69" s="79"/>
      <c r="I69" s="77"/>
      <c r="J69" s="77"/>
    </row>
    <row r="70" spans="1:10" x14ac:dyDescent="0.3">
      <c r="A70" s="77"/>
      <c r="B70" s="77"/>
      <c r="C70" s="78"/>
      <c r="D70" s="77"/>
      <c r="E70" s="77"/>
      <c r="F70" s="77"/>
      <c r="G70" s="77"/>
      <c r="H70" s="79"/>
      <c r="I70" s="77"/>
      <c r="J70" s="77"/>
    </row>
    <row r="71" spans="1:10" x14ac:dyDescent="0.3">
      <c r="A71" s="77"/>
      <c r="B71" s="77"/>
      <c r="C71" s="78"/>
      <c r="D71" s="77"/>
      <c r="E71" s="138"/>
      <c r="F71" s="138"/>
      <c r="G71" s="77"/>
      <c r="H71" s="79"/>
      <c r="I71" s="77"/>
      <c r="J71" s="77"/>
    </row>
    <row r="72" spans="1:10" x14ac:dyDescent="0.3">
      <c r="A72" s="77"/>
      <c r="B72" s="77"/>
      <c r="C72" s="78"/>
      <c r="D72" s="77"/>
      <c r="E72" s="138"/>
      <c r="F72" s="138"/>
      <c r="G72" s="77"/>
      <c r="H72" s="79"/>
      <c r="I72" s="77"/>
      <c r="J72" s="77"/>
    </row>
    <row r="73" spans="1:10" x14ac:dyDescent="0.3">
      <c r="A73" s="77"/>
      <c r="B73" s="77"/>
      <c r="C73" s="78"/>
      <c r="D73" s="77"/>
      <c r="E73" s="77"/>
      <c r="F73" s="77"/>
      <c r="G73" s="77"/>
      <c r="H73" s="79"/>
      <c r="I73" s="77"/>
      <c r="J73" s="77"/>
    </row>
    <row r="74" spans="1:10" x14ac:dyDescent="0.3">
      <c r="A74" s="77"/>
      <c r="B74" s="77"/>
      <c r="C74" s="78"/>
      <c r="D74" s="77"/>
      <c r="E74" s="77"/>
      <c r="F74" s="77"/>
      <c r="G74" s="77"/>
      <c r="H74" s="79"/>
      <c r="I74" s="77"/>
      <c r="J74" s="77"/>
    </row>
    <row r="75" spans="1:10" x14ac:dyDescent="0.3">
      <c r="A75" s="77"/>
      <c r="B75" s="77"/>
      <c r="C75" s="78"/>
      <c r="D75" s="77"/>
      <c r="E75" s="77"/>
      <c r="F75" s="77"/>
      <c r="G75" s="77"/>
      <c r="H75" s="79"/>
      <c r="I75" s="77"/>
      <c r="J75" s="77"/>
    </row>
    <row r="76" spans="1:10" x14ac:dyDescent="0.3">
      <c r="A76" s="77"/>
      <c r="B76" s="77"/>
      <c r="C76" s="78"/>
      <c r="D76" s="77"/>
      <c r="E76" s="77"/>
      <c r="F76" s="77"/>
      <c r="G76" s="77"/>
      <c r="H76" s="79"/>
      <c r="I76" s="77"/>
      <c r="J76" s="77"/>
    </row>
    <row r="77" spans="1:10" x14ac:dyDescent="0.3">
      <c r="A77" s="77"/>
      <c r="B77" s="77"/>
      <c r="C77" s="78"/>
      <c r="D77" s="77"/>
      <c r="E77" s="77"/>
      <c r="F77" s="77"/>
      <c r="G77" s="77"/>
      <c r="H77" s="79"/>
      <c r="I77" s="77"/>
      <c r="J77" s="77"/>
    </row>
    <row r="78" spans="1:10" x14ac:dyDescent="0.3">
      <c r="A78" s="77"/>
      <c r="B78" s="77"/>
      <c r="C78" s="78"/>
      <c r="D78" s="77"/>
      <c r="E78" s="77"/>
      <c r="F78" s="77"/>
      <c r="G78" s="77"/>
      <c r="H78" s="79"/>
      <c r="I78" s="77"/>
      <c r="J78" s="77"/>
    </row>
    <row r="79" spans="1:10" x14ac:dyDescent="0.3">
      <c r="A79" s="77"/>
      <c r="B79" s="77"/>
      <c r="C79" s="78"/>
      <c r="D79" s="77"/>
      <c r="E79" s="77"/>
      <c r="F79" s="77"/>
      <c r="G79" s="77"/>
      <c r="H79" s="79"/>
      <c r="I79" s="77"/>
      <c r="J79" s="77"/>
    </row>
    <row r="80" spans="1:10" x14ac:dyDescent="0.3">
      <c r="A80" s="77"/>
      <c r="B80" s="77"/>
      <c r="C80" s="78"/>
      <c r="D80" s="77"/>
      <c r="E80" s="77"/>
      <c r="F80" s="77"/>
      <c r="G80" s="77"/>
      <c r="H80" s="79"/>
      <c r="I80" s="77"/>
      <c r="J80" s="77"/>
    </row>
    <row r="81" spans="1:10" x14ac:dyDescent="0.3">
      <c r="A81" s="77"/>
      <c r="B81" s="77"/>
      <c r="C81" s="78"/>
      <c r="D81" s="77"/>
      <c r="E81" s="77"/>
      <c r="F81" s="77"/>
      <c r="G81" s="77"/>
      <c r="H81" s="79"/>
      <c r="I81" s="77"/>
      <c r="J81" s="77"/>
    </row>
    <row r="82" spans="1:10" x14ac:dyDescent="0.3">
      <c r="A82" s="77"/>
      <c r="B82" s="77"/>
      <c r="C82" s="78"/>
      <c r="D82" s="77"/>
      <c r="E82" s="77"/>
      <c r="F82" s="77"/>
      <c r="G82" s="77"/>
      <c r="H82" s="79"/>
      <c r="I82" s="77"/>
      <c r="J82" s="77"/>
    </row>
    <row r="83" spans="1:10" x14ac:dyDescent="0.3">
      <c r="A83" s="77"/>
      <c r="B83" s="77"/>
      <c r="C83" s="78"/>
      <c r="D83" s="77"/>
      <c r="E83" s="77"/>
      <c r="F83" s="77"/>
      <c r="G83" s="77"/>
      <c r="H83" s="79"/>
      <c r="I83" s="77"/>
      <c r="J83" s="77"/>
    </row>
    <row r="84" spans="1:10" x14ac:dyDescent="0.3">
      <c r="A84" s="77"/>
      <c r="B84" s="86" t="s">
        <v>359</v>
      </c>
      <c r="C84" s="87"/>
      <c r="D84" s="88"/>
      <c r="E84" s="88"/>
      <c r="F84" s="88"/>
      <c r="G84" s="88"/>
      <c r="H84" s="89"/>
      <c r="I84" s="88"/>
      <c r="J84" s="77"/>
    </row>
    <row r="85" spans="1:10" x14ac:dyDescent="0.3">
      <c r="A85" s="77"/>
      <c r="B85" s="83"/>
      <c r="C85" s="78"/>
      <c r="D85" s="77"/>
      <c r="E85" s="77"/>
      <c r="F85" s="77"/>
      <c r="G85" s="77"/>
      <c r="H85" s="79"/>
      <c r="I85" s="77"/>
      <c r="J85" s="77"/>
    </row>
    <row r="86" spans="1:10" x14ac:dyDescent="0.3">
      <c r="A86" s="77"/>
      <c r="B86" s="139" t="s">
        <v>360</v>
      </c>
      <c r="C86" s="139"/>
      <c r="D86" s="140" t="e">
        <f>1-(C58/H58)</f>
        <v>#DIV/0!</v>
      </c>
      <c r="E86" s="77"/>
      <c r="F86" s="77"/>
      <c r="G86" s="77"/>
      <c r="H86" s="79"/>
      <c r="I86" s="77"/>
      <c r="J86" s="77"/>
    </row>
    <row r="87" spans="1:10" x14ac:dyDescent="0.3">
      <c r="A87" s="77"/>
      <c r="B87" s="139"/>
      <c r="C87" s="139"/>
      <c r="D87" s="140"/>
      <c r="E87" s="77"/>
      <c r="F87" s="77"/>
      <c r="G87" s="77"/>
      <c r="H87" s="79"/>
      <c r="I87" s="77"/>
      <c r="J87" s="77"/>
    </row>
    <row r="88" spans="1:10" ht="18" x14ac:dyDescent="0.3">
      <c r="A88" s="77"/>
      <c r="B88" s="141"/>
      <c r="C88" s="141"/>
      <c r="D88" s="142"/>
      <c r="E88" s="77"/>
      <c r="F88" s="77"/>
      <c r="G88" s="77"/>
      <c r="H88" s="79"/>
      <c r="I88" s="77"/>
      <c r="J88" s="77"/>
    </row>
    <row r="89" spans="1:10" x14ac:dyDescent="0.3">
      <c r="A89" s="77"/>
      <c r="B89" s="77"/>
      <c r="C89" s="78"/>
      <c r="D89" s="138"/>
      <c r="E89" s="77"/>
      <c r="F89" s="77"/>
      <c r="G89" s="77"/>
      <c r="H89" s="79"/>
      <c r="I89" s="77"/>
      <c r="J89" s="77"/>
    </row>
    <row r="90" spans="1:10" x14ac:dyDescent="0.3">
      <c r="A90" s="77"/>
      <c r="B90" s="143" t="s">
        <v>136</v>
      </c>
      <c r="C90" s="95" t="e">
        <f>(C54/C12)*365</f>
        <v>#DIV/0!</v>
      </c>
      <c r="D90" s="144" t="s">
        <v>386</v>
      </c>
      <c r="E90" s="94"/>
      <c r="F90" s="77"/>
      <c r="G90" s="77"/>
      <c r="H90" s="79"/>
      <c r="I90" s="77"/>
      <c r="J90" s="77"/>
    </row>
    <row r="91" spans="1:10" x14ac:dyDescent="0.3">
      <c r="A91" s="77"/>
      <c r="B91" s="143"/>
      <c r="C91" s="95" t="e">
        <f>C54/C16</f>
        <v>#DIV/0!</v>
      </c>
      <c r="D91" s="144" t="s">
        <v>372</v>
      </c>
      <c r="E91" s="94"/>
      <c r="F91" s="77"/>
      <c r="G91" s="77"/>
      <c r="H91" s="79"/>
      <c r="I91" s="77"/>
      <c r="J91" s="77"/>
    </row>
    <row r="92" spans="1:10" x14ac:dyDescent="0.3">
      <c r="A92" s="77"/>
      <c r="B92" s="145"/>
      <c r="C92" s="96"/>
      <c r="D92" s="94"/>
      <c r="E92" s="94"/>
      <c r="F92" s="77"/>
      <c r="G92" s="77"/>
      <c r="H92" s="79"/>
      <c r="I92" s="77"/>
      <c r="J92" s="77"/>
    </row>
    <row r="93" spans="1:10" x14ac:dyDescent="0.3">
      <c r="A93" s="77"/>
      <c r="B93" s="143" t="s">
        <v>373</v>
      </c>
      <c r="C93" s="95">
        <f>(H58-C58)/1000</f>
        <v>0</v>
      </c>
      <c r="D93" s="101" t="s">
        <v>305</v>
      </c>
      <c r="E93" s="94"/>
      <c r="F93" s="77"/>
      <c r="G93" s="77"/>
      <c r="H93" s="79"/>
      <c r="I93" s="77"/>
      <c r="J93" s="77"/>
    </row>
    <row r="94" spans="1:10" x14ac:dyDescent="0.3">
      <c r="A94" s="77"/>
      <c r="B94" s="143"/>
      <c r="C94" s="95" t="e">
        <f>(((C93*1000)/12)*1.38)/C15</f>
        <v>#DIV/0!</v>
      </c>
      <c r="D94" s="101" t="s">
        <v>306</v>
      </c>
      <c r="E94" s="94"/>
      <c r="F94" s="77"/>
      <c r="G94" s="77"/>
      <c r="H94" s="79"/>
      <c r="I94" s="77"/>
      <c r="J94" s="77"/>
    </row>
    <row r="95" spans="1:10" x14ac:dyDescent="0.3">
      <c r="A95" s="77"/>
      <c r="B95" s="146"/>
      <c r="C95" s="78"/>
      <c r="D95" s="77"/>
      <c r="E95" s="77"/>
      <c r="F95" s="77"/>
      <c r="G95" s="77"/>
      <c r="H95" s="79"/>
      <c r="I95" s="77"/>
      <c r="J95" s="77"/>
    </row>
    <row r="96" spans="1:10" x14ac:dyDescent="0.3">
      <c r="A96" s="77"/>
      <c r="B96" s="143" t="s">
        <v>394</v>
      </c>
      <c r="C96" s="95">
        <f>(H59-C59)</f>
        <v>0</v>
      </c>
      <c r="D96" s="144" t="s">
        <v>387</v>
      </c>
      <c r="E96" s="77"/>
      <c r="F96" s="77"/>
      <c r="G96" s="77"/>
      <c r="H96" s="79"/>
      <c r="I96" s="77"/>
      <c r="J96" s="77"/>
    </row>
    <row r="97" spans="1:10" x14ac:dyDescent="0.3">
      <c r="A97" s="77"/>
      <c r="B97" s="143"/>
      <c r="C97" s="95">
        <f>(C96/1000)*365</f>
        <v>0</v>
      </c>
      <c r="D97" s="144" t="s">
        <v>388</v>
      </c>
      <c r="E97" s="77"/>
      <c r="F97" s="77"/>
      <c r="G97" s="77"/>
      <c r="H97" s="79"/>
      <c r="I97" s="77"/>
      <c r="J97" s="77"/>
    </row>
    <row r="98" spans="1:10" x14ac:dyDescent="0.3">
      <c r="A98" s="77"/>
      <c r="B98" s="77"/>
      <c r="C98" s="78"/>
      <c r="D98" s="77"/>
      <c r="E98" s="77"/>
      <c r="F98" s="77"/>
      <c r="G98" s="77"/>
      <c r="H98" s="79"/>
      <c r="I98" s="77"/>
      <c r="J98" s="77"/>
    </row>
    <row r="99" spans="1:10" x14ac:dyDescent="0.3">
      <c r="A99" s="77"/>
      <c r="B99" s="77"/>
      <c r="C99" s="78"/>
      <c r="D99" s="77"/>
      <c r="E99" s="77"/>
      <c r="F99" s="77"/>
      <c r="G99" s="77"/>
      <c r="H99" s="79"/>
      <c r="I99" s="77"/>
      <c r="J99" s="77"/>
    </row>
  </sheetData>
  <sheetProtection algorithmName="SHA-512" hashValue="QBAmkoQtEP70x8UZVSxwQscMUq7jnch1IzGx11QG7FVnGdiI0o++YDfGE1d9kvIh6170cpS2Bonvm1CGvrUiGg==" saltValue="3I/XaShpMNPYWdEDYgJGhA==" spinCount="100000" sheet="1" objects="1" scenarios="1"/>
  <mergeCells count="8">
    <mergeCell ref="B96:B97"/>
    <mergeCell ref="B57:B58"/>
    <mergeCell ref="G57:G58"/>
    <mergeCell ref="B10:I10"/>
    <mergeCell ref="B86:C87"/>
    <mergeCell ref="D86:D87"/>
    <mergeCell ref="B90:B91"/>
    <mergeCell ref="B93:B94"/>
  </mergeCells>
  <dataValidations count="4">
    <dataValidation type="list" allowBlank="1" showInputMessage="1" showErrorMessage="1" sqref="C34" xr:uid="{2A95846B-72C2-48CD-9C14-0DAE6B7B57A7}">
      <formula1>$L$24:$L$31</formula1>
    </dataValidation>
    <dataValidation type="list" allowBlank="1" showInputMessage="1" showErrorMessage="1" sqref="C35:C36" xr:uid="{BAA0AEE6-0F9E-4BED-BE75-30BE1204439F}">
      <formula1>$L$33:$L$39</formula1>
    </dataValidation>
    <dataValidation type="list" allowBlank="1" showInputMessage="1" showErrorMessage="1" sqref="F29:F31 F22 F24:F27" xr:uid="{E14E85E2-811D-4C9B-B908-AEFB94369688}">
      <formula1>$L$11:$L$12</formula1>
    </dataValidation>
    <dataValidation type="list" allowBlank="1" showInputMessage="1" showErrorMessage="1" sqref="C37" xr:uid="{4B9A2C61-F995-4CC7-8C42-5C26F440968C}">
      <formula1>$L$15:$L$17</formula1>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8558-A203-4D15-8DAB-BA114841E1A3}">
  <dimension ref="B1:H23"/>
  <sheetViews>
    <sheetView topLeftCell="A5" zoomScale="130" workbookViewId="0">
      <selection activeCell="C21" sqref="C21"/>
    </sheetView>
  </sheetViews>
  <sheetFormatPr baseColWidth="10" defaultRowHeight="12" x14ac:dyDescent="0.25"/>
  <cols>
    <col min="1" max="1" width="5.33203125" style="25" customWidth="1"/>
    <col min="2" max="2" width="40.6640625" style="25" customWidth="1"/>
    <col min="3" max="3" width="18.77734375" style="25" customWidth="1"/>
    <col min="4" max="4" width="52.88671875" style="25" customWidth="1"/>
    <col min="5" max="16384" width="11.5546875" style="25"/>
  </cols>
  <sheetData>
    <row r="1" spans="2:8" ht="14.4" x14ac:dyDescent="0.25">
      <c r="B1" s="33" t="s">
        <v>1</v>
      </c>
      <c r="C1" s="26"/>
      <c r="D1" s="26"/>
      <c r="E1" s="27"/>
      <c r="F1" s="27"/>
      <c r="G1" s="27"/>
      <c r="H1" s="27"/>
    </row>
    <row r="2" spans="2:8" ht="14.4" x14ac:dyDescent="0.25">
      <c r="B2" s="33" t="s">
        <v>312</v>
      </c>
      <c r="C2" s="26"/>
      <c r="D2" s="26"/>
      <c r="E2" s="31" t="s">
        <v>0</v>
      </c>
      <c r="H2" s="27"/>
    </row>
    <row r="7" spans="2:8" x14ac:dyDescent="0.25">
      <c r="B7" s="28"/>
      <c r="C7" s="28"/>
      <c r="D7" s="28"/>
      <c r="E7" s="28"/>
      <c r="F7" s="28"/>
      <c r="G7" s="28"/>
    </row>
    <row r="8" spans="2:8" s="30" customFormat="1" x14ac:dyDescent="0.25">
      <c r="B8" s="29" t="s">
        <v>145</v>
      </c>
      <c r="C8" s="29" t="s">
        <v>313</v>
      </c>
      <c r="D8" s="29" t="s">
        <v>314</v>
      </c>
    </row>
    <row r="9" spans="2:8" x14ac:dyDescent="0.25">
      <c r="B9" s="35" t="s">
        <v>262</v>
      </c>
      <c r="C9" s="32" t="s">
        <v>315</v>
      </c>
      <c r="D9" s="34" t="s">
        <v>344</v>
      </c>
    </row>
    <row r="10" spans="2:8" x14ac:dyDescent="0.25">
      <c r="B10" s="35" t="s">
        <v>86</v>
      </c>
      <c r="C10" s="32" t="s">
        <v>316</v>
      </c>
      <c r="D10" s="34" t="s">
        <v>345</v>
      </c>
    </row>
    <row r="11" spans="2:8" ht="24" x14ac:dyDescent="0.25">
      <c r="B11" s="35" t="s">
        <v>317</v>
      </c>
      <c r="C11" s="32" t="s">
        <v>318</v>
      </c>
      <c r="D11" s="34" t="s">
        <v>319</v>
      </c>
    </row>
    <row r="12" spans="2:8" x14ac:dyDescent="0.25">
      <c r="B12" s="35" t="s">
        <v>320</v>
      </c>
      <c r="C12" s="32" t="s">
        <v>321</v>
      </c>
      <c r="D12" s="34" t="s">
        <v>322</v>
      </c>
    </row>
    <row r="13" spans="2:8" x14ac:dyDescent="0.25">
      <c r="B13" s="35" t="s">
        <v>323</v>
      </c>
      <c r="C13" s="32" t="s">
        <v>321</v>
      </c>
      <c r="D13" s="34" t="s">
        <v>324</v>
      </c>
    </row>
    <row r="14" spans="2:8" ht="24" x14ac:dyDescent="0.25">
      <c r="B14" s="35" t="s">
        <v>263</v>
      </c>
      <c r="C14" s="32" t="s">
        <v>325</v>
      </c>
      <c r="D14" s="34" t="s">
        <v>326</v>
      </c>
    </row>
    <row r="15" spans="2:8" x14ac:dyDescent="0.25">
      <c r="B15" s="35" t="s">
        <v>327</v>
      </c>
      <c r="C15" s="32" t="s">
        <v>328</v>
      </c>
      <c r="D15" s="34" t="s">
        <v>329</v>
      </c>
    </row>
    <row r="16" spans="2:8" x14ac:dyDescent="0.25">
      <c r="B16" s="35" t="s">
        <v>267</v>
      </c>
      <c r="C16" s="32" t="s">
        <v>328</v>
      </c>
      <c r="D16" s="34" t="s">
        <v>330</v>
      </c>
    </row>
    <row r="17" spans="2:4" x14ac:dyDescent="0.25">
      <c r="B17" s="35" t="s">
        <v>16</v>
      </c>
      <c r="C17" s="32" t="s">
        <v>331</v>
      </c>
      <c r="D17" s="34" t="s">
        <v>332</v>
      </c>
    </row>
    <row r="18" spans="2:4" x14ac:dyDescent="0.25">
      <c r="B18" s="35" t="s">
        <v>333</v>
      </c>
      <c r="C18" s="32" t="s">
        <v>334</v>
      </c>
      <c r="D18" s="34" t="s">
        <v>335</v>
      </c>
    </row>
    <row r="19" spans="2:4" ht="24" x14ac:dyDescent="0.25">
      <c r="B19" s="35" t="s">
        <v>264</v>
      </c>
      <c r="C19" s="32" t="s">
        <v>334</v>
      </c>
      <c r="D19" s="34" t="s">
        <v>336</v>
      </c>
    </row>
    <row r="20" spans="2:4" ht="24" x14ac:dyDescent="0.25">
      <c r="B20" s="35" t="s">
        <v>337</v>
      </c>
      <c r="C20" s="32" t="s">
        <v>338</v>
      </c>
      <c r="D20" s="34" t="s">
        <v>346</v>
      </c>
    </row>
    <row r="21" spans="2:4" x14ac:dyDescent="0.25">
      <c r="B21" s="35" t="s">
        <v>11</v>
      </c>
      <c r="C21" s="32" t="s">
        <v>339</v>
      </c>
      <c r="D21" s="34" t="s">
        <v>340</v>
      </c>
    </row>
    <row r="22" spans="2:4" ht="24" x14ac:dyDescent="0.25">
      <c r="B22" s="35" t="s">
        <v>341</v>
      </c>
      <c r="C22" s="32" t="s">
        <v>338</v>
      </c>
      <c r="D22" s="34" t="s">
        <v>342</v>
      </c>
    </row>
    <row r="23" spans="2:4" ht="24" x14ac:dyDescent="0.25">
      <c r="B23" s="35" t="s">
        <v>137</v>
      </c>
      <c r="C23" s="32" t="s">
        <v>338</v>
      </c>
      <c r="D23" s="34" t="s">
        <v>343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01180-72F8-4AF9-9B6E-712F140EEC44}">
  <dimension ref="A1:Y71"/>
  <sheetViews>
    <sheetView topLeftCell="A5" zoomScale="90" zoomScaleNormal="85" workbookViewId="0">
      <selection activeCell="F29" sqref="F29"/>
    </sheetView>
  </sheetViews>
  <sheetFormatPr baseColWidth="10" defaultColWidth="0" defaultRowHeight="14.4" zeroHeight="1" x14ac:dyDescent="0.3"/>
  <cols>
    <col min="1" max="1" width="5.88671875" style="157" customWidth="1"/>
    <col min="2" max="2" width="18.77734375" style="157" customWidth="1"/>
    <col min="3" max="5" width="15.77734375" style="157" customWidth="1"/>
    <col min="6" max="6" width="25.77734375" style="191" customWidth="1"/>
    <col min="7" max="13" width="11.5546875" style="157" customWidth="1"/>
    <col min="14" max="14" width="12.77734375" style="157" customWidth="1"/>
    <col min="15" max="15" width="11.5546875" style="157" customWidth="1"/>
    <col min="16" max="16" width="15.88671875" style="157" customWidth="1"/>
    <col min="17" max="17" width="11.5546875" style="157" customWidth="1"/>
    <col min="18" max="18" width="11.5546875" style="157" hidden="1"/>
    <col min="19" max="19" width="65.6640625" style="80" hidden="1"/>
    <col min="20" max="25" width="0" style="80" hidden="1"/>
    <col min="26" max="16384" width="11.5546875" style="80" hidden="1"/>
  </cols>
  <sheetData>
    <row r="1" spans="1:25" x14ac:dyDescent="0.3">
      <c r="C1" s="215" t="str">
        <f>'Información del proyecto'!B2</f>
        <v>Formulario EC-2. Piloto</v>
      </c>
      <c r="D1" s="159"/>
      <c r="E1" s="159"/>
      <c r="F1" s="160"/>
      <c r="G1" s="160"/>
      <c r="H1" s="160"/>
      <c r="I1" s="161"/>
      <c r="J1" s="162"/>
    </row>
    <row r="2" spans="1:25" x14ac:dyDescent="0.3">
      <c r="C2" s="158" t="s">
        <v>362</v>
      </c>
      <c r="D2" s="159"/>
      <c r="E2" s="159"/>
      <c r="F2" s="160"/>
      <c r="G2" s="160"/>
      <c r="H2" s="82" t="s">
        <v>0</v>
      </c>
      <c r="I2" s="164"/>
      <c r="J2" s="80"/>
    </row>
    <row r="3" spans="1:25" x14ac:dyDescent="0.3">
      <c r="C3" s="158"/>
      <c r="D3" s="159"/>
      <c r="E3" s="159"/>
      <c r="F3" s="160"/>
      <c r="G3" s="160"/>
      <c r="H3" s="161"/>
      <c r="I3" s="164"/>
      <c r="J3" s="216"/>
    </row>
    <row r="4" spans="1:25" x14ac:dyDescent="0.3">
      <c r="C4" s="217" t="str">
        <f>'Información del proyecto'!C5</f>
        <v>Nombre del proyecto</v>
      </c>
      <c r="D4" s="159"/>
      <c r="E4" s="159"/>
      <c r="F4" s="160"/>
      <c r="G4" s="160"/>
      <c r="H4" s="161"/>
      <c r="I4" s="164"/>
      <c r="J4" s="216"/>
    </row>
    <row r="5" spans="1:25" x14ac:dyDescent="0.3">
      <c r="C5" s="218" t="str">
        <f>'Información del proyecto'!C6</f>
        <v>No. de registro</v>
      </c>
      <c r="D5" s="159"/>
      <c r="E5" s="159"/>
      <c r="F5" s="160"/>
      <c r="G5" s="160"/>
      <c r="H5" s="161"/>
      <c r="I5" s="164"/>
      <c r="J5" s="216"/>
    </row>
    <row r="6" spans="1:25" x14ac:dyDescent="0.3">
      <c r="C6" s="218" t="str">
        <f>'Información del proyecto'!C7</f>
        <v>Fecha de emisión del formulario</v>
      </c>
      <c r="D6" s="159"/>
      <c r="E6" s="159"/>
      <c r="F6" s="160"/>
      <c r="G6" s="160"/>
      <c r="H6" s="161"/>
      <c r="I6" s="164"/>
      <c r="J6" s="216"/>
    </row>
    <row r="7" spans="1:25" x14ac:dyDescent="0.3">
      <c r="A7" s="164"/>
      <c r="B7" s="164"/>
      <c r="C7" s="164"/>
      <c r="D7" s="164"/>
      <c r="E7" s="164"/>
      <c r="F7" s="165"/>
      <c r="G7" s="164"/>
      <c r="H7" s="164"/>
      <c r="I7" s="164"/>
      <c r="J7" s="164"/>
      <c r="K7" s="164"/>
      <c r="L7" s="164"/>
      <c r="M7" s="164"/>
      <c r="N7" s="164"/>
      <c r="O7" s="164"/>
      <c r="P7" s="164"/>
      <c r="S7" s="115" t="s">
        <v>24</v>
      </c>
      <c r="T7" s="115" t="s">
        <v>25</v>
      </c>
      <c r="U7" s="115"/>
      <c r="X7" s="80" t="s">
        <v>141</v>
      </c>
      <c r="Y7" s="80" t="s">
        <v>141</v>
      </c>
    </row>
    <row r="8" spans="1:25" x14ac:dyDescent="0.3">
      <c r="A8" s="164"/>
      <c r="B8" s="164"/>
      <c r="C8" s="164"/>
      <c r="D8" s="164"/>
      <c r="E8" s="164"/>
      <c r="F8" s="166" t="s">
        <v>100</v>
      </c>
      <c r="G8" s="167"/>
      <c r="H8" s="168"/>
      <c r="I8" s="164"/>
      <c r="J8" s="169" t="s">
        <v>83</v>
      </c>
      <c r="K8" s="170"/>
      <c r="L8" s="170"/>
      <c r="M8" s="171"/>
      <c r="N8" s="172">
        <f>D67/1000</f>
        <v>0</v>
      </c>
      <c r="O8" s="173" t="s">
        <v>85</v>
      </c>
      <c r="S8" s="115" t="s">
        <v>96</v>
      </c>
      <c r="T8" s="174">
        <v>6.5</v>
      </c>
      <c r="U8" s="115" t="s">
        <v>27</v>
      </c>
      <c r="X8" s="80" t="s">
        <v>4</v>
      </c>
      <c r="Y8" s="80" t="s">
        <v>90</v>
      </c>
    </row>
    <row r="9" spans="1:25" x14ac:dyDescent="0.3">
      <c r="A9" s="164"/>
      <c r="B9" s="164"/>
      <c r="C9" s="164"/>
      <c r="D9" s="164"/>
      <c r="E9" s="164"/>
      <c r="F9" s="175"/>
      <c r="G9" s="176"/>
      <c r="H9" s="177">
        <f>SUM(E17:E66)</f>
        <v>0</v>
      </c>
      <c r="I9" s="178" t="s">
        <v>349</v>
      </c>
      <c r="J9" s="179"/>
      <c r="K9" s="180"/>
      <c r="L9" s="180"/>
      <c r="M9" s="181"/>
      <c r="N9" s="182">
        <f>N8*U32</f>
        <v>0</v>
      </c>
      <c r="O9" s="173" t="s">
        <v>246</v>
      </c>
      <c r="S9" s="115" t="s">
        <v>95</v>
      </c>
      <c r="T9" s="174">
        <v>6.5</v>
      </c>
      <c r="U9" s="115" t="s">
        <v>27</v>
      </c>
      <c r="X9" s="80" t="s">
        <v>5</v>
      </c>
      <c r="Y9" s="80" t="s">
        <v>91</v>
      </c>
    </row>
    <row r="10" spans="1:25" x14ac:dyDescent="0.3">
      <c r="A10" s="164"/>
      <c r="B10" s="164"/>
      <c r="C10" s="164"/>
      <c r="D10" s="164"/>
      <c r="E10" s="164"/>
      <c r="F10" s="183" t="s">
        <v>101</v>
      </c>
      <c r="G10" s="184"/>
      <c r="H10" s="168"/>
      <c r="I10" s="164"/>
      <c r="J10" s="169" t="s">
        <v>84</v>
      </c>
      <c r="K10" s="170"/>
      <c r="L10" s="170"/>
      <c r="M10" s="185"/>
      <c r="N10" s="186">
        <f>I67/1000</f>
        <v>0</v>
      </c>
      <c r="O10" s="173" t="s">
        <v>85</v>
      </c>
      <c r="S10" s="115" t="s">
        <v>28</v>
      </c>
      <c r="T10" s="174">
        <v>12</v>
      </c>
      <c r="U10" s="115" t="s">
        <v>27</v>
      </c>
      <c r="Y10" s="80" t="s">
        <v>7</v>
      </c>
    </row>
    <row r="11" spans="1:25" x14ac:dyDescent="0.3">
      <c r="A11" s="164"/>
      <c r="B11" s="164"/>
      <c r="C11" s="164"/>
      <c r="D11" s="164"/>
      <c r="E11" s="164"/>
      <c r="F11" s="187"/>
      <c r="G11" s="188"/>
      <c r="H11" s="177">
        <f>SUM(O17:O66)</f>
        <v>0</v>
      </c>
      <c r="I11" s="178" t="s">
        <v>349</v>
      </c>
      <c r="J11" s="179"/>
      <c r="K11" s="180"/>
      <c r="L11" s="180"/>
      <c r="M11" s="189"/>
      <c r="N11" s="186">
        <f>N10*U34</f>
        <v>0</v>
      </c>
      <c r="O11" s="173" t="s">
        <v>246</v>
      </c>
      <c r="S11" s="115" t="s">
        <v>29</v>
      </c>
      <c r="T11" s="174">
        <v>10</v>
      </c>
      <c r="U11" s="115" t="s">
        <v>27</v>
      </c>
    </row>
    <row r="12" spans="1:25" x14ac:dyDescent="0.3">
      <c r="A12" s="164"/>
      <c r="B12" s="164"/>
      <c r="C12" s="164"/>
      <c r="D12" s="164"/>
      <c r="E12" s="164"/>
      <c r="F12" s="394" t="s">
        <v>15</v>
      </c>
      <c r="G12" s="395"/>
      <c r="H12" s="396"/>
      <c r="I12" s="164"/>
      <c r="J12" s="386" t="s">
        <v>252</v>
      </c>
      <c r="K12" s="387"/>
      <c r="L12" s="387"/>
      <c r="M12" s="388"/>
      <c r="N12" s="389"/>
      <c r="O12" s="173"/>
      <c r="Q12" s="190"/>
      <c r="S12" s="115" t="s">
        <v>30</v>
      </c>
      <c r="T12" s="174">
        <v>14</v>
      </c>
      <c r="U12" s="115" t="s">
        <v>27</v>
      </c>
    </row>
    <row r="13" spans="1:25" x14ac:dyDescent="0.3">
      <c r="A13" s="164"/>
      <c r="B13" s="165"/>
      <c r="C13" s="165"/>
      <c r="D13" s="165"/>
      <c r="E13" s="165"/>
      <c r="F13" s="397"/>
      <c r="G13" s="398"/>
      <c r="H13" s="393" t="str">
        <f>IFERROR((H11/H9),"0")</f>
        <v>0</v>
      </c>
      <c r="I13" s="173" t="s">
        <v>15</v>
      </c>
      <c r="J13" s="390"/>
      <c r="K13" s="391"/>
      <c r="L13" s="391"/>
      <c r="M13" s="392"/>
      <c r="N13" s="393" t="str">
        <f>IFERROR(1-(N11/N9),"0")</f>
        <v>0</v>
      </c>
      <c r="O13" s="173" t="s">
        <v>15</v>
      </c>
      <c r="S13" s="115" t="s">
        <v>31</v>
      </c>
      <c r="T13" s="174">
        <v>10</v>
      </c>
      <c r="U13" s="115" t="s">
        <v>27</v>
      </c>
    </row>
    <row r="14" spans="1:25" ht="14.4" customHeight="1" x14ac:dyDescent="0.3">
      <c r="A14" s="164"/>
      <c r="B14" s="164"/>
      <c r="C14" s="164"/>
      <c r="D14" s="164"/>
      <c r="E14" s="164"/>
      <c r="F14" s="165"/>
      <c r="G14" s="164"/>
      <c r="H14" s="164"/>
      <c r="I14" s="164"/>
      <c r="J14" s="164"/>
      <c r="K14" s="164"/>
      <c r="L14" s="164"/>
      <c r="M14" s="164"/>
      <c r="N14" s="164"/>
      <c r="O14" s="164"/>
      <c r="P14" s="164"/>
      <c r="S14" s="115" t="s">
        <v>54</v>
      </c>
      <c r="T14" s="174">
        <v>10</v>
      </c>
      <c r="U14" s="115" t="s">
        <v>27</v>
      </c>
    </row>
    <row r="15" spans="1:25" x14ac:dyDescent="0.3">
      <c r="S15" s="115" t="s">
        <v>32</v>
      </c>
      <c r="T15" s="174">
        <v>6.5</v>
      </c>
      <c r="U15" s="115" t="s">
        <v>27</v>
      </c>
    </row>
    <row r="16" spans="1:25" s="212" customFormat="1" ht="32.4" x14ac:dyDescent="0.3">
      <c r="A16" s="209"/>
      <c r="B16" s="210" t="s">
        <v>82</v>
      </c>
      <c r="C16" s="210" t="s">
        <v>43</v>
      </c>
      <c r="D16" s="210" t="s">
        <v>55</v>
      </c>
      <c r="E16" s="210" t="s">
        <v>44</v>
      </c>
      <c r="F16" s="210" t="s">
        <v>45</v>
      </c>
      <c r="G16" s="210" t="s">
        <v>46</v>
      </c>
      <c r="H16" s="210" t="s">
        <v>47</v>
      </c>
      <c r="I16" s="210" t="s">
        <v>53</v>
      </c>
      <c r="J16" s="210" t="s">
        <v>48</v>
      </c>
      <c r="K16" s="210" t="s">
        <v>49</v>
      </c>
      <c r="L16" s="210" t="s">
        <v>50</v>
      </c>
      <c r="M16" s="210" t="s">
        <v>51</v>
      </c>
      <c r="N16" s="210" t="s">
        <v>88</v>
      </c>
      <c r="O16" s="211" t="s">
        <v>251</v>
      </c>
      <c r="P16" s="210" t="s">
        <v>89</v>
      </c>
      <c r="Q16" s="209"/>
      <c r="R16" s="209"/>
      <c r="S16" s="213" t="s">
        <v>33</v>
      </c>
      <c r="T16" s="214">
        <v>6.5</v>
      </c>
      <c r="U16" s="213" t="s">
        <v>27</v>
      </c>
    </row>
    <row r="17" spans="2:21" x14ac:dyDescent="0.3">
      <c r="B17" s="194" t="s">
        <v>96</v>
      </c>
      <c r="C17" s="195">
        <f>VLOOKUP(B17,$S$8:$T$28,2,FALSE)</f>
        <v>6.5</v>
      </c>
      <c r="D17" s="195">
        <f>C17*E17</f>
        <v>0</v>
      </c>
      <c r="E17" s="206"/>
      <c r="F17" s="207"/>
      <c r="G17" s="207"/>
      <c r="H17" s="208"/>
      <c r="I17" s="196">
        <f>G17*H17</f>
        <v>0</v>
      </c>
      <c r="J17" s="207"/>
      <c r="K17" s="196" t="str">
        <f>IFERROR(J17/H17,"0")</f>
        <v>0</v>
      </c>
      <c r="L17" s="197" t="str">
        <f>IFERROR(SUM(I17:I21)/E17,"")</f>
        <v/>
      </c>
      <c r="M17" s="198" t="str">
        <f>IFERROR(1-(L17/C17),"0")</f>
        <v>0</v>
      </c>
      <c r="N17" s="399" t="s">
        <v>141</v>
      </c>
      <c r="O17" s="400"/>
      <c r="P17" s="399" t="s">
        <v>141</v>
      </c>
      <c r="S17" s="115" t="s">
        <v>34</v>
      </c>
      <c r="T17" s="174">
        <v>10</v>
      </c>
      <c r="U17" s="115" t="s">
        <v>27</v>
      </c>
    </row>
    <row r="18" spans="2:21" x14ac:dyDescent="0.3">
      <c r="B18" s="194"/>
      <c r="C18" s="195"/>
      <c r="D18" s="195"/>
      <c r="E18" s="206"/>
      <c r="F18" s="207"/>
      <c r="G18" s="207"/>
      <c r="H18" s="208"/>
      <c r="I18" s="196">
        <f t="shared" ref="I18:I21" si="0">G18*H18</f>
        <v>0</v>
      </c>
      <c r="J18" s="207"/>
      <c r="K18" s="196" t="str">
        <f t="shared" ref="K18:K21" si="1">IFERROR(J18/H18,"0")</f>
        <v>0</v>
      </c>
      <c r="L18" s="197"/>
      <c r="M18" s="198"/>
      <c r="N18" s="399"/>
      <c r="O18" s="400"/>
      <c r="P18" s="399"/>
      <c r="S18" s="115" t="s">
        <v>35</v>
      </c>
      <c r="T18" s="174">
        <v>12</v>
      </c>
      <c r="U18" s="115" t="s">
        <v>27</v>
      </c>
    </row>
    <row r="19" spans="2:21" x14ac:dyDescent="0.3">
      <c r="B19" s="194"/>
      <c r="C19" s="195"/>
      <c r="D19" s="195"/>
      <c r="E19" s="206"/>
      <c r="F19" s="207"/>
      <c r="G19" s="207"/>
      <c r="H19" s="208"/>
      <c r="I19" s="196">
        <f t="shared" si="0"/>
        <v>0</v>
      </c>
      <c r="J19" s="207"/>
      <c r="K19" s="196" t="str">
        <f t="shared" si="1"/>
        <v>0</v>
      </c>
      <c r="L19" s="197"/>
      <c r="M19" s="198"/>
      <c r="N19" s="399"/>
      <c r="O19" s="400"/>
      <c r="P19" s="399"/>
      <c r="S19" s="115" t="s">
        <v>92</v>
      </c>
      <c r="T19" s="174">
        <v>4.5</v>
      </c>
      <c r="U19" s="115" t="s">
        <v>27</v>
      </c>
    </row>
    <row r="20" spans="2:21" x14ac:dyDescent="0.3">
      <c r="B20" s="194"/>
      <c r="C20" s="195"/>
      <c r="D20" s="195"/>
      <c r="E20" s="206"/>
      <c r="F20" s="207"/>
      <c r="G20" s="207"/>
      <c r="H20" s="208"/>
      <c r="I20" s="196">
        <f t="shared" si="0"/>
        <v>0</v>
      </c>
      <c r="J20" s="207"/>
      <c r="K20" s="196" t="str">
        <f t="shared" si="1"/>
        <v>0</v>
      </c>
      <c r="L20" s="197"/>
      <c r="M20" s="198"/>
      <c r="N20" s="399"/>
      <c r="O20" s="400"/>
      <c r="P20" s="399"/>
      <c r="S20" s="115" t="s">
        <v>37</v>
      </c>
      <c r="T20" s="174">
        <v>6.5</v>
      </c>
      <c r="U20" s="115" t="s">
        <v>27</v>
      </c>
    </row>
    <row r="21" spans="2:21" x14ac:dyDescent="0.3">
      <c r="B21" s="194"/>
      <c r="C21" s="195"/>
      <c r="D21" s="195"/>
      <c r="E21" s="206"/>
      <c r="F21" s="207"/>
      <c r="G21" s="207"/>
      <c r="H21" s="208"/>
      <c r="I21" s="196">
        <f t="shared" si="0"/>
        <v>0</v>
      </c>
      <c r="J21" s="207"/>
      <c r="K21" s="196" t="str">
        <f t="shared" si="1"/>
        <v>0</v>
      </c>
      <c r="L21" s="197"/>
      <c r="M21" s="198"/>
      <c r="N21" s="399"/>
      <c r="O21" s="400"/>
      <c r="P21" s="399"/>
      <c r="S21" s="115" t="s">
        <v>52</v>
      </c>
      <c r="T21" s="174">
        <v>6.5</v>
      </c>
      <c r="U21" s="115" t="s">
        <v>27</v>
      </c>
    </row>
    <row r="22" spans="2:21" x14ac:dyDescent="0.3">
      <c r="B22" s="194" t="s">
        <v>95</v>
      </c>
      <c r="C22" s="195">
        <f>VLOOKUP(B22,$S$8:$T$28,2,FALSE)</f>
        <v>6.5</v>
      </c>
      <c r="D22" s="195">
        <f>C22*E22</f>
        <v>0</v>
      </c>
      <c r="E22" s="206"/>
      <c r="F22" s="292"/>
      <c r="G22" s="207"/>
      <c r="H22" s="208"/>
      <c r="I22" s="196">
        <f>G22*H22</f>
        <v>0</v>
      </c>
      <c r="J22" s="207"/>
      <c r="K22" s="196" t="str">
        <f>IFERROR(J22/H22,"0")</f>
        <v>0</v>
      </c>
      <c r="L22" s="197" t="str">
        <f>IFERROR(SUM(I22:I26)/E22,"")</f>
        <v/>
      </c>
      <c r="M22" s="198" t="str">
        <f>IFERROR(1-(L22/C22),"0")</f>
        <v>0</v>
      </c>
      <c r="N22" s="399" t="s">
        <v>141</v>
      </c>
      <c r="O22" s="400"/>
      <c r="P22" s="399" t="s">
        <v>141</v>
      </c>
      <c r="S22" s="115" t="s">
        <v>93</v>
      </c>
      <c r="T22" s="174">
        <v>0.65</v>
      </c>
      <c r="U22" s="115" t="s">
        <v>27</v>
      </c>
    </row>
    <row r="23" spans="2:21" x14ac:dyDescent="0.3">
      <c r="B23" s="194"/>
      <c r="C23" s="195"/>
      <c r="D23" s="195"/>
      <c r="E23" s="206"/>
      <c r="F23" s="292"/>
      <c r="G23" s="207"/>
      <c r="H23" s="208"/>
      <c r="I23" s="196">
        <f t="shared" ref="I23:I26" si="2">G23*H23</f>
        <v>0</v>
      </c>
      <c r="J23" s="207"/>
      <c r="K23" s="196" t="str">
        <f>IFERROR(J23/H23,"0")</f>
        <v>0</v>
      </c>
      <c r="L23" s="197"/>
      <c r="M23" s="198"/>
      <c r="N23" s="399"/>
      <c r="O23" s="400"/>
      <c r="P23" s="399"/>
      <c r="S23" s="115" t="s">
        <v>94</v>
      </c>
      <c r="T23" s="174">
        <v>0.65</v>
      </c>
      <c r="U23" s="115" t="s">
        <v>27</v>
      </c>
    </row>
    <row r="24" spans="2:21" x14ac:dyDescent="0.3">
      <c r="B24" s="194"/>
      <c r="C24" s="195"/>
      <c r="D24" s="195"/>
      <c r="E24" s="206"/>
      <c r="F24" s="292"/>
      <c r="G24" s="207"/>
      <c r="H24" s="208"/>
      <c r="I24" s="196">
        <f t="shared" si="2"/>
        <v>0</v>
      </c>
      <c r="J24" s="207"/>
      <c r="K24" s="196" t="str">
        <f>IFERROR(J24/H24,"0")</f>
        <v>0</v>
      </c>
      <c r="L24" s="197"/>
      <c r="M24" s="198"/>
      <c r="N24" s="399"/>
      <c r="O24" s="400"/>
      <c r="P24" s="399"/>
      <c r="S24" s="115" t="s">
        <v>97</v>
      </c>
      <c r="T24" s="174">
        <v>1.3</v>
      </c>
      <c r="U24" s="115" t="s">
        <v>27</v>
      </c>
    </row>
    <row r="25" spans="2:21" x14ac:dyDescent="0.3">
      <c r="B25" s="194"/>
      <c r="C25" s="195"/>
      <c r="D25" s="195"/>
      <c r="E25" s="206"/>
      <c r="F25" s="292"/>
      <c r="G25" s="207"/>
      <c r="H25" s="208"/>
      <c r="I25" s="196">
        <f t="shared" si="2"/>
        <v>0</v>
      </c>
      <c r="J25" s="207"/>
      <c r="K25" s="196" t="str">
        <f>IFERROR(J25/H25,"0")</f>
        <v>0</v>
      </c>
      <c r="L25" s="197"/>
      <c r="M25" s="198"/>
      <c r="N25" s="399"/>
      <c r="O25" s="400"/>
      <c r="P25" s="399"/>
      <c r="S25" s="115" t="s">
        <v>99</v>
      </c>
      <c r="T25" s="174">
        <v>1.5</v>
      </c>
      <c r="U25" s="115" t="s">
        <v>27</v>
      </c>
    </row>
    <row r="26" spans="2:21" x14ac:dyDescent="0.3">
      <c r="B26" s="194"/>
      <c r="C26" s="195"/>
      <c r="D26" s="195"/>
      <c r="E26" s="206"/>
      <c r="F26" s="401"/>
      <c r="G26" s="207"/>
      <c r="H26" s="208"/>
      <c r="I26" s="196">
        <f t="shared" si="2"/>
        <v>0</v>
      </c>
      <c r="J26" s="207"/>
      <c r="K26" s="196" t="str">
        <f>IFERROR(J26/H26,"0")</f>
        <v>0</v>
      </c>
      <c r="L26" s="197"/>
      <c r="M26" s="198"/>
      <c r="N26" s="399"/>
      <c r="O26" s="400"/>
      <c r="P26" s="399"/>
      <c r="S26" s="115" t="s">
        <v>98</v>
      </c>
      <c r="T26" s="174">
        <v>1.5</v>
      </c>
      <c r="U26" s="115" t="s">
        <v>27</v>
      </c>
    </row>
    <row r="27" spans="2:21" x14ac:dyDescent="0.3">
      <c r="B27" s="194" t="s">
        <v>92</v>
      </c>
      <c r="C27" s="195">
        <f>VLOOKUP(B27,$S$8:$T$28,2,FALSE)</f>
        <v>4.5</v>
      </c>
      <c r="D27" s="195">
        <f>C27*E27</f>
        <v>0</v>
      </c>
      <c r="E27" s="206"/>
      <c r="F27" s="292"/>
      <c r="G27" s="207"/>
      <c r="H27" s="208"/>
      <c r="I27" s="196">
        <f>G27*H27</f>
        <v>0</v>
      </c>
      <c r="J27" s="207"/>
      <c r="K27" s="196" t="str">
        <f t="shared" ref="K27:K31" si="3">IFERROR(J27/H27,"0")</f>
        <v>0</v>
      </c>
      <c r="L27" s="197" t="str">
        <f>IFERROR(SUM(I27:I31)/E27,"")</f>
        <v/>
      </c>
      <c r="M27" s="198" t="str">
        <f>IFERROR(1-(L27/C27),"0")</f>
        <v>0</v>
      </c>
      <c r="N27" s="399" t="s">
        <v>141</v>
      </c>
      <c r="O27" s="400"/>
      <c r="P27" s="399" t="s">
        <v>141</v>
      </c>
      <c r="S27" s="115" t="s">
        <v>41</v>
      </c>
      <c r="T27" s="174">
        <v>0.5</v>
      </c>
      <c r="U27" s="115" t="s">
        <v>27</v>
      </c>
    </row>
    <row r="28" spans="2:21" x14ac:dyDescent="0.3">
      <c r="B28" s="194"/>
      <c r="C28" s="195"/>
      <c r="D28" s="195"/>
      <c r="E28" s="206"/>
      <c r="F28" s="292"/>
      <c r="G28" s="207"/>
      <c r="H28" s="208"/>
      <c r="I28" s="196">
        <f t="shared" ref="I28:I31" si="4">G28*H28</f>
        <v>0</v>
      </c>
      <c r="J28" s="207"/>
      <c r="K28" s="196" t="str">
        <f t="shared" si="3"/>
        <v>0</v>
      </c>
      <c r="L28" s="197"/>
      <c r="M28" s="198"/>
      <c r="N28" s="399"/>
      <c r="O28" s="400"/>
      <c r="P28" s="399"/>
      <c r="S28" s="115" t="s">
        <v>21</v>
      </c>
      <c r="T28" s="174">
        <v>10</v>
      </c>
      <c r="U28" s="115" t="s">
        <v>27</v>
      </c>
    </row>
    <row r="29" spans="2:21" x14ac:dyDescent="0.3">
      <c r="B29" s="194"/>
      <c r="C29" s="195"/>
      <c r="D29" s="195"/>
      <c r="E29" s="206"/>
      <c r="F29" s="207"/>
      <c r="G29" s="207"/>
      <c r="H29" s="208"/>
      <c r="I29" s="196">
        <f t="shared" si="4"/>
        <v>0</v>
      </c>
      <c r="J29" s="207"/>
      <c r="K29" s="196" t="str">
        <f t="shared" si="3"/>
        <v>0</v>
      </c>
      <c r="L29" s="197"/>
      <c r="M29" s="198"/>
      <c r="N29" s="399"/>
      <c r="O29" s="400"/>
      <c r="P29" s="399"/>
    </row>
    <row r="30" spans="2:21" x14ac:dyDescent="0.3">
      <c r="B30" s="194"/>
      <c r="C30" s="195"/>
      <c r="D30" s="195"/>
      <c r="E30" s="206"/>
      <c r="F30" s="207"/>
      <c r="G30" s="207"/>
      <c r="H30" s="208"/>
      <c r="I30" s="196">
        <f t="shared" si="4"/>
        <v>0</v>
      </c>
      <c r="J30" s="207"/>
      <c r="K30" s="196" t="str">
        <f t="shared" si="3"/>
        <v>0</v>
      </c>
      <c r="L30" s="197"/>
      <c r="M30" s="198"/>
      <c r="N30" s="399"/>
      <c r="O30" s="400"/>
      <c r="P30" s="399"/>
    </row>
    <row r="31" spans="2:21" x14ac:dyDescent="0.3">
      <c r="B31" s="194"/>
      <c r="C31" s="195"/>
      <c r="D31" s="195"/>
      <c r="E31" s="206"/>
      <c r="F31" s="207"/>
      <c r="G31" s="207"/>
      <c r="H31" s="208"/>
      <c r="I31" s="196">
        <f t="shared" si="4"/>
        <v>0</v>
      </c>
      <c r="J31" s="207"/>
      <c r="K31" s="196" t="str">
        <f t="shared" si="3"/>
        <v>0</v>
      </c>
      <c r="L31" s="197"/>
      <c r="M31" s="198"/>
      <c r="N31" s="399"/>
      <c r="O31" s="400"/>
      <c r="P31" s="399"/>
      <c r="U31" s="115" t="s">
        <v>81</v>
      </c>
    </row>
    <row r="32" spans="2:21" x14ac:dyDescent="0.3">
      <c r="B32" s="194" t="s">
        <v>93</v>
      </c>
      <c r="C32" s="195">
        <f>VLOOKUP(B32,$S$8:$T$28,2,FALSE)</f>
        <v>0.65</v>
      </c>
      <c r="D32" s="195">
        <f>C32*E32</f>
        <v>0</v>
      </c>
      <c r="E32" s="206"/>
      <c r="F32" s="207"/>
      <c r="G32" s="207"/>
      <c r="H32" s="208"/>
      <c r="I32" s="196">
        <f>G32*H32</f>
        <v>0</v>
      </c>
      <c r="J32" s="207"/>
      <c r="K32" s="196" t="str">
        <f t="shared" ref="K32:K36" si="5">IFERROR(J32/H32,"0")</f>
        <v>0</v>
      </c>
      <c r="L32" s="197" t="str">
        <f>IFERROR(SUM(I32:I36)/E32,"")</f>
        <v/>
      </c>
      <c r="M32" s="198" t="str">
        <f>IFERROR(1-(L32/C32),"0")</f>
        <v>0</v>
      </c>
      <c r="N32" s="399" t="s">
        <v>141</v>
      </c>
      <c r="O32" s="400"/>
      <c r="P32" s="399" t="s">
        <v>141</v>
      </c>
      <c r="S32" s="115" t="s">
        <v>250</v>
      </c>
      <c r="T32" s="202">
        <f>SUMIF(N17:N66,"No",G17:G66)</f>
        <v>0</v>
      </c>
      <c r="U32" s="203">
        <v>11</v>
      </c>
    </row>
    <row r="33" spans="2:21" x14ac:dyDescent="0.3">
      <c r="B33" s="194"/>
      <c r="C33" s="195"/>
      <c r="D33" s="195"/>
      <c r="E33" s="206"/>
      <c r="F33" s="207"/>
      <c r="G33" s="207"/>
      <c r="H33" s="208"/>
      <c r="I33" s="196">
        <f t="shared" ref="I33:I36" si="6">G33*H33</f>
        <v>0</v>
      </c>
      <c r="J33" s="207"/>
      <c r="K33" s="196" t="str">
        <f t="shared" si="5"/>
        <v>0</v>
      </c>
      <c r="L33" s="197"/>
      <c r="M33" s="198"/>
      <c r="N33" s="399"/>
      <c r="O33" s="400"/>
      <c r="P33" s="399"/>
      <c r="S33" s="115" t="s">
        <v>249</v>
      </c>
      <c r="T33" s="202">
        <f>SUMIF(N17:N66,"Si",G17:G66)</f>
        <v>0</v>
      </c>
      <c r="U33" s="203">
        <f>(U32-H13)-1</f>
        <v>10</v>
      </c>
    </row>
    <row r="34" spans="2:21" x14ac:dyDescent="0.3">
      <c r="B34" s="194"/>
      <c r="C34" s="195"/>
      <c r="D34" s="195"/>
      <c r="E34" s="206"/>
      <c r="F34" s="207"/>
      <c r="G34" s="207"/>
      <c r="H34" s="208"/>
      <c r="I34" s="196">
        <f t="shared" si="6"/>
        <v>0</v>
      </c>
      <c r="J34" s="207"/>
      <c r="K34" s="196" t="str">
        <f t="shared" si="5"/>
        <v>0</v>
      </c>
      <c r="L34" s="197"/>
      <c r="M34" s="198"/>
      <c r="N34" s="399"/>
      <c r="O34" s="400"/>
      <c r="P34" s="399"/>
      <c r="S34" s="115" t="s">
        <v>13</v>
      </c>
      <c r="T34" s="202">
        <f>SUM(T32:T33)</f>
        <v>0</v>
      </c>
      <c r="U34" s="203">
        <f>IFERROR((((U32*T32)+(U33*T33))/T34),0)</f>
        <v>0</v>
      </c>
    </row>
    <row r="35" spans="2:21" x14ac:dyDescent="0.3">
      <c r="B35" s="194"/>
      <c r="C35" s="195"/>
      <c r="D35" s="195"/>
      <c r="E35" s="206"/>
      <c r="F35" s="207"/>
      <c r="G35" s="207"/>
      <c r="H35" s="208"/>
      <c r="I35" s="196">
        <f t="shared" si="6"/>
        <v>0</v>
      </c>
      <c r="J35" s="207"/>
      <c r="K35" s="196" t="str">
        <f t="shared" si="5"/>
        <v>0</v>
      </c>
      <c r="L35" s="197"/>
      <c r="M35" s="198"/>
      <c r="N35" s="399"/>
      <c r="O35" s="400"/>
      <c r="P35" s="399"/>
    </row>
    <row r="36" spans="2:21" x14ac:dyDescent="0.3">
      <c r="B36" s="194"/>
      <c r="C36" s="195"/>
      <c r="D36" s="195"/>
      <c r="E36" s="206"/>
      <c r="F36" s="207"/>
      <c r="G36" s="207"/>
      <c r="H36" s="208"/>
      <c r="I36" s="196">
        <f t="shared" si="6"/>
        <v>0</v>
      </c>
      <c r="J36" s="207"/>
      <c r="K36" s="196" t="str">
        <f t="shared" si="5"/>
        <v>0</v>
      </c>
      <c r="L36" s="197"/>
      <c r="M36" s="198"/>
      <c r="N36" s="399"/>
      <c r="O36" s="400"/>
      <c r="P36" s="399"/>
    </row>
    <row r="37" spans="2:21" x14ac:dyDescent="0.3">
      <c r="B37" s="194" t="s">
        <v>94</v>
      </c>
      <c r="C37" s="195">
        <f>VLOOKUP(B37,$S$8:$T$28,2,FALSE)</f>
        <v>0.65</v>
      </c>
      <c r="D37" s="195">
        <f>C37*E37</f>
        <v>0</v>
      </c>
      <c r="E37" s="206"/>
      <c r="F37" s="207"/>
      <c r="G37" s="207"/>
      <c r="H37" s="208"/>
      <c r="I37" s="196">
        <f>G37*H37</f>
        <v>0</v>
      </c>
      <c r="J37" s="207"/>
      <c r="K37" s="196" t="str">
        <f t="shared" ref="K37:K41" si="7">IFERROR(J37/H37,"0")</f>
        <v>0</v>
      </c>
      <c r="L37" s="197" t="str">
        <f>IFERROR(SUM(I37:I41)/E37,"")</f>
        <v/>
      </c>
      <c r="M37" s="198" t="str">
        <f>IFERROR(1-(L37/C37),"0")</f>
        <v>0</v>
      </c>
      <c r="N37" s="399" t="s">
        <v>141</v>
      </c>
      <c r="O37" s="400"/>
      <c r="P37" s="399" t="s">
        <v>141</v>
      </c>
    </row>
    <row r="38" spans="2:21" x14ac:dyDescent="0.3">
      <c r="B38" s="194"/>
      <c r="C38" s="195"/>
      <c r="D38" s="195"/>
      <c r="E38" s="206"/>
      <c r="F38" s="207"/>
      <c r="G38" s="207"/>
      <c r="H38" s="208"/>
      <c r="I38" s="196">
        <f t="shared" ref="I38:I41" si="8">G38*H38</f>
        <v>0</v>
      </c>
      <c r="J38" s="207"/>
      <c r="K38" s="196" t="str">
        <f t="shared" si="7"/>
        <v>0</v>
      </c>
      <c r="L38" s="197"/>
      <c r="M38" s="198"/>
      <c r="N38" s="399"/>
      <c r="O38" s="400"/>
      <c r="P38" s="399"/>
    </row>
    <row r="39" spans="2:21" x14ac:dyDescent="0.3">
      <c r="B39" s="194"/>
      <c r="C39" s="195"/>
      <c r="D39" s="195"/>
      <c r="E39" s="206"/>
      <c r="F39" s="207"/>
      <c r="G39" s="207"/>
      <c r="H39" s="208"/>
      <c r="I39" s="196">
        <f t="shared" si="8"/>
        <v>0</v>
      </c>
      <c r="J39" s="207"/>
      <c r="K39" s="196" t="str">
        <f t="shared" si="7"/>
        <v>0</v>
      </c>
      <c r="L39" s="197"/>
      <c r="M39" s="198"/>
      <c r="N39" s="399"/>
      <c r="O39" s="400"/>
      <c r="P39" s="399"/>
    </row>
    <row r="40" spans="2:21" x14ac:dyDescent="0.3">
      <c r="B40" s="194"/>
      <c r="C40" s="195"/>
      <c r="D40" s="195"/>
      <c r="E40" s="206"/>
      <c r="F40" s="207"/>
      <c r="G40" s="207"/>
      <c r="H40" s="208"/>
      <c r="I40" s="196">
        <f t="shared" si="8"/>
        <v>0</v>
      </c>
      <c r="J40" s="207"/>
      <c r="K40" s="196" t="str">
        <f t="shared" si="7"/>
        <v>0</v>
      </c>
      <c r="L40" s="197"/>
      <c r="M40" s="198"/>
      <c r="N40" s="399"/>
      <c r="O40" s="400"/>
      <c r="P40" s="399"/>
    </row>
    <row r="41" spans="2:21" x14ac:dyDescent="0.3">
      <c r="B41" s="194"/>
      <c r="C41" s="195"/>
      <c r="D41" s="195"/>
      <c r="E41" s="206"/>
      <c r="F41" s="207"/>
      <c r="G41" s="207"/>
      <c r="H41" s="208"/>
      <c r="I41" s="196">
        <f t="shared" si="8"/>
        <v>0</v>
      </c>
      <c r="J41" s="207"/>
      <c r="K41" s="196" t="str">
        <f t="shared" si="7"/>
        <v>0</v>
      </c>
      <c r="L41" s="197"/>
      <c r="M41" s="198"/>
      <c r="N41" s="399"/>
      <c r="O41" s="400"/>
      <c r="P41" s="399"/>
    </row>
    <row r="42" spans="2:21" x14ac:dyDescent="0.3">
      <c r="B42" s="194" t="s">
        <v>97</v>
      </c>
      <c r="C42" s="195">
        <f>VLOOKUP(B42,$S$8:$T$28,2,FALSE)</f>
        <v>1.3</v>
      </c>
      <c r="D42" s="195">
        <f>C42*E42</f>
        <v>0</v>
      </c>
      <c r="E42" s="206"/>
      <c r="F42" s="207"/>
      <c r="G42" s="207"/>
      <c r="H42" s="208"/>
      <c r="I42" s="196">
        <f>G42*H42</f>
        <v>0</v>
      </c>
      <c r="J42" s="207"/>
      <c r="K42" s="196" t="str">
        <f t="shared" ref="K42:K46" si="9">IFERROR(J42/H42,"0")</f>
        <v>0</v>
      </c>
      <c r="L42" s="197" t="str">
        <f>IFERROR(SUM(I42:I46)/E42,"")</f>
        <v/>
      </c>
      <c r="M42" s="198" t="str">
        <f>IFERROR(1-(L42/C42),"0")</f>
        <v>0</v>
      </c>
      <c r="N42" s="399" t="s">
        <v>141</v>
      </c>
      <c r="O42" s="400"/>
      <c r="P42" s="399" t="s">
        <v>141</v>
      </c>
    </row>
    <row r="43" spans="2:21" x14ac:dyDescent="0.3">
      <c r="B43" s="194"/>
      <c r="C43" s="195"/>
      <c r="D43" s="195"/>
      <c r="E43" s="206"/>
      <c r="F43" s="207"/>
      <c r="G43" s="207"/>
      <c r="H43" s="208"/>
      <c r="I43" s="196">
        <f t="shared" ref="I43:I46" si="10">G43*H43</f>
        <v>0</v>
      </c>
      <c r="J43" s="207"/>
      <c r="K43" s="196" t="str">
        <f t="shared" si="9"/>
        <v>0</v>
      </c>
      <c r="L43" s="197"/>
      <c r="M43" s="198"/>
      <c r="N43" s="399"/>
      <c r="O43" s="400"/>
      <c r="P43" s="399"/>
    </row>
    <row r="44" spans="2:21" x14ac:dyDescent="0.3">
      <c r="B44" s="194"/>
      <c r="C44" s="195"/>
      <c r="D44" s="195"/>
      <c r="E44" s="206"/>
      <c r="F44" s="207"/>
      <c r="G44" s="207"/>
      <c r="H44" s="208"/>
      <c r="I44" s="196">
        <f t="shared" si="10"/>
        <v>0</v>
      </c>
      <c r="J44" s="207"/>
      <c r="K44" s="196" t="str">
        <f t="shared" si="9"/>
        <v>0</v>
      </c>
      <c r="L44" s="197"/>
      <c r="M44" s="198"/>
      <c r="N44" s="399"/>
      <c r="O44" s="400"/>
      <c r="P44" s="399"/>
    </row>
    <row r="45" spans="2:21" x14ac:dyDescent="0.3">
      <c r="B45" s="194"/>
      <c r="C45" s="195"/>
      <c r="D45" s="195"/>
      <c r="E45" s="206"/>
      <c r="F45" s="207"/>
      <c r="G45" s="207"/>
      <c r="H45" s="208"/>
      <c r="I45" s="196">
        <f t="shared" si="10"/>
        <v>0</v>
      </c>
      <c r="J45" s="207"/>
      <c r="K45" s="196" t="str">
        <f t="shared" si="9"/>
        <v>0</v>
      </c>
      <c r="L45" s="197"/>
      <c r="M45" s="198"/>
      <c r="N45" s="399"/>
      <c r="O45" s="400"/>
      <c r="P45" s="399"/>
    </row>
    <row r="46" spans="2:21" x14ac:dyDescent="0.3">
      <c r="B46" s="194"/>
      <c r="C46" s="195"/>
      <c r="D46" s="195"/>
      <c r="E46" s="206"/>
      <c r="F46" s="207"/>
      <c r="G46" s="207"/>
      <c r="H46" s="208"/>
      <c r="I46" s="196">
        <f t="shared" si="10"/>
        <v>0</v>
      </c>
      <c r="J46" s="207"/>
      <c r="K46" s="196" t="str">
        <f t="shared" si="9"/>
        <v>0</v>
      </c>
      <c r="L46" s="197"/>
      <c r="M46" s="198"/>
      <c r="N46" s="399"/>
      <c r="O46" s="400"/>
      <c r="P46" s="399"/>
    </row>
    <row r="47" spans="2:21" x14ac:dyDescent="0.3">
      <c r="B47" s="194" t="s">
        <v>99</v>
      </c>
      <c r="C47" s="195">
        <f>VLOOKUP(B47,$S$8:$T$28,2,FALSE)</f>
        <v>1.5</v>
      </c>
      <c r="D47" s="195">
        <f>C47*E47</f>
        <v>0</v>
      </c>
      <c r="E47" s="206"/>
      <c r="F47" s="207"/>
      <c r="G47" s="207"/>
      <c r="H47" s="208"/>
      <c r="I47" s="196">
        <f>G47*H47</f>
        <v>0</v>
      </c>
      <c r="J47" s="207"/>
      <c r="K47" s="196" t="str">
        <f t="shared" ref="K47:K51" si="11">IFERROR(J47/H47,"0")</f>
        <v>0</v>
      </c>
      <c r="L47" s="197" t="str">
        <f>IFERROR(SUM(I47:I51)/E47,"")</f>
        <v/>
      </c>
      <c r="M47" s="198" t="str">
        <f>IFERROR(1-(L47/C47),"0")</f>
        <v>0</v>
      </c>
      <c r="N47" s="399" t="s">
        <v>141</v>
      </c>
      <c r="O47" s="400"/>
      <c r="P47" s="399" t="s">
        <v>141</v>
      </c>
    </row>
    <row r="48" spans="2:21" x14ac:dyDescent="0.3">
      <c r="B48" s="194"/>
      <c r="C48" s="195"/>
      <c r="D48" s="195"/>
      <c r="E48" s="206"/>
      <c r="F48" s="207"/>
      <c r="G48" s="207"/>
      <c r="H48" s="208"/>
      <c r="I48" s="196">
        <f t="shared" ref="I48:I51" si="12">G48*H48</f>
        <v>0</v>
      </c>
      <c r="J48" s="207"/>
      <c r="K48" s="196" t="str">
        <f t="shared" si="11"/>
        <v>0</v>
      </c>
      <c r="L48" s="197"/>
      <c r="M48" s="198"/>
      <c r="N48" s="399"/>
      <c r="O48" s="400"/>
      <c r="P48" s="399"/>
    </row>
    <row r="49" spans="2:16" x14ac:dyDescent="0.3">
      <c r="B49" s="194"/>
      <c r="C49" s="195"/>
      <c r="D49" s="195"/>
      <c r="E49" s="206"/>
      <c r="F49" s="207"/>
      <c r="G49" s="207"/>
      <c r="H49" s="208"/>
      <c r="I49" s="196">
        <f t="shared" si="12"/>
        <v>0</v>
      </c>
      <c r="J49" s="207"/>
      <c r="K49" s="196" t="str">
        <f t="shared" si="11"/>
        <v>0</v>
      </c>
      <c r="L49" s="197"/>
      <c r="M49" s="198"/>
      <c r="N49" s="399"/>
      <c r="O49" s="400"/>
      <c r="P49" s="399"/>
    </row>
    <row r="50" spans="2:16" x14ac:dyDescent="0.3">
      <c r="B50" s="194"/>
      <c r="C50" s="195"/>
      <c r="D50" s="195"/>
      <c r="E50" s="206"/>
      <c r="F50" s="207"/>
      <c r="G50" s="207"/>
      <c r="H50" s="208"/>
      <c r="I50" s="196">
        <f t="shared" si="12"/>
        <v>0</v>
      </c>
      <c r="J50" s="207"/>
      <c r="K50" s="196" t="str">
        <f t="shared" si="11"/>
        <v>0</v>
      </c>
      <c r="L50" s="197"/>
      <c r="M50" s="198"/>
      <c r="N50" s="399"/>
      <c r="O50" s="400"/>
      <c r="P50" s="399"/>
    </row>
    <row r="51" spans="2:16" x14ac:dyDescent="0.3">
      <c r="B51" s="194"/>
      <c r="C51" s="195"/>
      <c r="D51" s="195"/>
      <c r="E51" s="206"/>
      <c r="F51" s="207"/>
      <c r="G51" s="207"/>
      <c r="H51" s="208"/>
      <c r="I51" s="196">
        <f t="shared" si="12"/>
        <v>0</v>
      </c>
      <c r="J51" s="207"/>
      <c r="K51" s="196" t="str">
        <f t="shared" si="11"/>
        <v>0</v>
      </c>
      <c r="L51" s="197"/>
      <c r="M51" s="198"/>
      <c r="N51" s="399"/>
      <c r="O51" s="400"/>
      <c r="P51" s="399"/>
    </row>
    <row r="52" spans="2:16" x14ac:dyDescent="0.3">
      <c r="B52" s="194" t="s">
        <v>98</v>
      </c>
      <c r="C52" s="195">
        <f>VLOOKUP(B52,$S$8:$T$28,2,FALSE)</f>
        <v>1.5</v>
      </c>
      <c r="D52" s="195">
        <f>C52*E52</f>
        <v>0</v>
      </c>
      <c r="E52" s="206"/>
      <c r="F52" s="207"/>
      <c r="G52" s="207"/>
      <c r="H52" s="208"/>
      <c r="I52" s="196">
        <f>G52*H52</f>
        <v>0</v>
      </c>
      <c r="J52" s="207"/>
      <c r="K52" s="196" t="str">
        <f t="shared" ref="K52:K56" si="13">IFERROR(J52/H52,"0")</f>
        <v>0</v>
      </c>
      <c r="L52" s="197" t="str">
        <f>IFERROR(SUM(I52:I56)/E52,"")</f>
        <v/>
      </c>
      <c r="M52" s="198" t="str">
        <f>IFERROR(1-(L52/C52),"0")</f>
        <v>0</v>
      </c>
      <c r="N52" s="399" t="s">
        <v>141</v>
      </c>
      <c r="O52" s="400"/>
      <c r="P52" s="399" t="s">
        <v>141</v>
      </c>
    </row>
    <row r="53" spans="2:16" x14ac:dyDescent="0.3">
      <c r="B53" s="194"/>
      <c r="C53" s="195"/>
      <c r="D53" s="195"/>
      <c r="E53" s="206"/>
      <c r="F53" s="207"/>
      <c r="G53" s="207"/>
      <c r="H53" s="208"/>
      <c r="I53" s="196">
        <f t="shared" ref="I53:I56" si="14">G53*H53</f>
        <v>0</v>
      </c>
      <c r="J53" s="207"/>
      <c r="K53" s="196" t="str">
        <f t="shared" si="13"/>
        <v>0</v>
      </c>
      <c r="L53" s="197"/>
      <c r="M53" s="198"/>
      <c r="N53" s="399"/>
      <c r="O53" s="400"/>
      <c r="P53" s="399"/>
    </row>
    <row r="54" spans="2:16" x14ac:dyDescent="0.3">
      <c r="B54" s="194"/>
      <c r="C54" s="195"/>
      <c r="D54" s="195"/>
      <c r="E54" s="206"/>
      <c r="F54" s="207"/>
      <c r="G54" s="207"/>
      <c r="H54" s="208"/>
      <c r="I54" s="196">
        <f t="shared" si="14"/>
        <v>0</v>
      </c>
      <c r="J54" s="207"/>
      <c r="K54" s="196" t="str">
        <f t="shared" si="13"/>
        <v>0</v>
      </c>
      <c r="L54" s="197"/>
      <c r="M54" s="198"/>
      <c r="N54" s="399"/>
      <c r="O54" s="400"/>
      <c r="P54" s="399"/>
    </row>
    <row r="55" spans="2:16" x14ac:dyDescent="0.3">
      <c r="B55" s="194"/>
      <c r="C55" s="195"/>
      <c r="D55" s="195"/>
      <c r="E55" s="206"/>
      <c r="F55" s="207"/>
      <c r="G55" s="207"/>
      <c r="H55" s="208"/>
      <c r="I55" s="196">
        <f t="shared" si="14"/>
        <v>0</v>
      </c>
      <c r="J55" s="207"/>
      <c r="K55" s="196" t="str">
        <f t="shared" si="13"/>
        <v>0</v>
      </c>
      <c r="L55" s="197"/>
      <c r="M55" s="198"/>
      <c r="N55" s="399"/>
      <c r="O55" s="400"/>
      <c r="P55" s="399"/>
    </row>
    <row r="56" spans="2:16" x14ac:dyDescent="0.3">
      <c r="B56" s="194"/>
      <c r="C56" s="195"/>
      <c r="D56" s="195"/>
      <c r="E56" s="206"/>
      <c r="F56" s="207"/>
      <c r="G56" s="207"/>
      <c r="H56" s="208"/>
      <c r="I56" s="196">
        <f t="shared" si="14"/>
        <v>0</v>
      </c>
      <c r="J56" s="207"/>
      <c r="K56" s="196" t="str">
        <f t="shared" si="13"/>
        <v>0</v>
      </c>
      <c r="L56" s="197"/>
      <c r="M56" s="198"/>
      <c r="N56" s="399"/>
      <c r="O56" s="400"/>
      <c r="P56" s="399"/>
    </row>
    <row r="57" spans="2:16" x14ac:dyDescent="0.3">
      <c r="B57" s="194" t="s">
        <v>41</v>
      </c>
      <c r="C57" s="195">
        <f>VLOOKUP(B57,$S$8:$T$28,2,FALSE)</f>
        <v>0.5</v>
      </c>
      <c r="D57" s="195">
        <f>C57*E57</f>
        <v>0</v>
      </c>
      <c r="E57" s="206"/>
      <c r="F57" s="292"/>
      <c r="G57" s="292"/>
      <c r="H57" s="292"/>
      <c r="I57" s="196">
        <f>G57*H57</f>
        <v>0</v>
      </c>
      <c r="J57" s="207"/>
      <c r="K57" s="196" t="str">
        <f t="shared" ref="K57:K61" si="15">IFERROR(J57/H57,"0")</f>
        <v>0</v>
      </c>
      <c r="L57" s="197" t="str">
        <f>IFERROR(SUM(I57:I61)/E57,"")</f>
        <v/>
      </c>
      <c r="M57" s="198" t="str">
        <f>IFERROR(1-(L57/C57),"0")</f>
        <v>0</v>
      </c>
      <c r="N57" s="399" t="s">
        <v>141</v>
      </c>
      <c r="O57" s="400"/>
      <c r="P57" s="399" t="s">
        <v>141</v>
      </c>
    </row>
    <row r="58" spans="2:16" x14ac:dyDescent="0.3">
      <c r="B58" s="194"/>
      <c r="C58" s="195"/>
      <c r="D58" s="195"/>
      <c r="E58" s="206"/>
      <c r="F58" s="207"/>
      <c r="G58" s="207"/>
      <c r="H58" s="208"/>
      <c r="I58" s="196">
        <f t="shared" ref="I58:I61" si="16">G58*H58</f>
        <v>0</v>
      </c>
      <c r="J58" s="207"/>
      <c r="K58" s="196" t="str">
        <f t="shared" si="15"/>
        <v>0</v>
      </c>
      <c r="L58" s="197"/>
      <c r="M58" s="198"/>
      <c r="N58" s="399"/>
      <c r="O58" s="400"/>
      <c r="P58" s="399"/>
    </row>
    <row r="59" spans="2:16" x14ac:dyDescent="0.3">
      <c r="B59" s="194"/>
      <c r="C59" s="195"/>
      <c r="D59" s="195"/>
      <c r="E59" s="206"/>
      <c r="F59" s="207"/>
      <c r="G59" s="207"/>
      <c r="H59" s="208"/>
      <c r="I59" s="196">
        <f t="shared" si="16"/>
        <v>0</v>
      </c>
      <c r="J59" s="207"/>
      <c r="K59" s="196" t="str">
        <f t="shared" si="15"/>
        <v>0</v>
      </c>
      <c r="L59" s="197"/>
      <c r="M59" s="198"/>
      <c r="N59" s="399"/>
      <c r="O59" s="400"/>
      <c r="P59" s="399"/>
    </row>
    <row r="60" spans="2:16" x14ac:dyDescent="0.3">
      <c r="B60" s="194"/>
      <c r="C60" s="195"/>
      <c r="D60" s="195"/>
      <c r="E60" s="206"/>
      <c r="F60" s="207"/>
      <c r="G60" s="207"/>
      <c r="H60" s="208"/>
      <c r="I60" s="196">
        <f t="shared" si="16"/>
        <v>0</v>
      </c>
      <c r="J60" s="207"/>
      <c r="K60" s="196" t="str">
        <f t="shared" si="15"/>
        <v>0</v>
      </c>
      <c r="L60" s="197"/>
      <c r="M60" s="198"/>
      <c r="N60" s="399"/>
      <c r="O60" s="400"/>
      <c r="P60" s="399"/>
    </row>
    <row r="61" spans="2:16" x14ac:dyDescent="0.3">
      <c r="B61" s="194"/>
      <c r="C61" s="195"/>
      <c r="D61" s="195"/>
      <c r="E61" s="206"/>
      <c r="F61" s="207"/>
      <c r="G61" s="207"/>
      <c r="H61" s="208"/>
      <c r="I61" s="196">
        <f t="shared" si="16"/>
        <v>0</v>
      </c>
      <c r="J61" s="207"/>
      <c r="K61" s="196" t="str">
        <f t="shared" si="15"/>
        <v>0</v>
      </c>
      <c r="L61" s="197"/>
      <c r="M61" s="198"/>
      <c r="N61" s="399"/>
      <c r="O61" s="400"/>
      <c r="P61" s="399"/>
    </row>
    <row r="62" spans="2:16" x14ac:dyDescent="0.3">
      <c r="B62" s="194" t="s">
        <v>21</v>
      </c>
      <c r="C62" s="195">
        <f>VLOOKUP(B62,$S$8:$T$28,2,FALSE)</f>
        <v>10</v>
      </c>
      <c r="D62" s="195">
        <f>C62*E62</f>
        <v>0</v>
      </c>
      <c r="E62" s="206"/>
      <c r="F62" s="292"/>
      <c r="G62" s="292"/>
      <c r="H62" s="292"/>
      <c r="I62" s="196">
        <f>G62*H62</f>
        <v>0</v>
      </c>
      <c r="J62" s="207"/>
      <c r="K62" s="196" t="str">
        <f t="shared" ref="K62:K66" si="17">IFERROR(J62/H62,"0")</f>
        <v>0</v>
      </c>
      <c r="L62" s="197" t="str">
        <f>IFERROR(SUM(I62:I66)/E62,"")</f>
        <v/>
      </c>
      <c r="M62" s="198" t="str">
        <f>IFERROR(1-(L62/C62),"0")</f>
        <v>0</v>
      </c>
      <c r="N62" s="399" t="s">
        <v>141</v>
      </c>
      <c r="O62" s="400"/>
      <c r="P62" s="399" t="s">
        <v>141</v>
      </c>
    </row>
    <row r="63" spans="2:16" x14ac:dyDescent="0.3">
      <c r="B63" s="194"/>
      <c r="C63" s="195"/>
      <c r="D63" s="195"/>
      <c r="E63" s="206"/>
      <c r="F63" s="402"/>
      <c r="G63" s="292"/>
      <c r="H63" s="403"/>
      <c r="I63" s="196">
        <f t="shared" ref="I63:I66" si="18">G63*H63</f>
        <v>0</v>
      </c>
      <c r="J63" s="207"/>
      <c r="K63" s="196" t="str">
        <f t="shared" si="17"/>
        <v>0</v>
      </c>
      <c r="L63" s="197"/>
      <c r="M63" s="198"/>
      <c r="N63" s="399"/>
      <c r="O63" s="400"/>
      <c r="P63" s="399"/>
    </row>
    <row r="64" spans="2:16" x14ac:dyDescent="0.3">
      <c r="B64" s="194"/>
      <c r="C64" s="195"/>
      <c r="D64" s="195"/>
      <c r="E64" s="206"/>
      <c r="F64" s="292"/>
      <c r="G64" s="292"/>
      <c r="H64" s="292"/>
      <c r="I64" s="196">
        <f t="shared" si="18"/>
        <v>0</v>
      </c>
      <c r="J64" s="207"/>
      <c r="K64" s="196" t="str">
        <f t="shared" si="17"/>
        <v>0</v>
      </c>
      <c r="L64" s="197"/>
      <c r="M64" s="198"/>
      <c r="N64" s="399"/>
      <c r="O64" s="400"/>
      <c r="P64" s="399"/>
    </row>
    <row r="65" spans="2:16" x14ac:dyDescent="0.3">
      <c r="B65" s="194"/>
      <c r="C65" s="195"/>
      <c r="D65" s="195"/>
      <c r="E65" s="206"/>
      <c r="F65" s="207"/>
      <c r="G65" s="207"/>
      <c r="H65" s="208"/>
      <c r="I65" s="196">
        <f t="shared" si="18"/>
        <v>0</v>
      </c>
      <c r="J65" s="207"/>
      <c r="K65" s="196" t="str">
        <f t="shared" si="17"/>
        <v>0</v>
      </c>
      <c r="L65" s="197"/>
      <c r="M65" s="198"/>
      <c r="N65" s="399"/>
      <c r="O65" s="400"/>
      <c r="P65" s="399"/>
    </row>
    <row r="66" spans="2:16" x14ac:dyDescent="0.3">
      <c r="B66" s="194"/>
      <c r="C66" s="195"/>
      <c r="D66" s="195"/>
      <c r="E66" s="206"/>
      <c r="F66" s="207"/>
      <c r="G66" s="207"/>
      <c r="H66" s="208"/>
      <c r="I66" s="196">
        <f t="shared" si="18"/>
        <v>0</v>
      </c>
      <c r="J66" s="207"/>
      <c r="K66" s="196" t="str">
        <f t="shared" si="17"/>
        <v>0</v>
      </c>
      <c r="L66" s="197"/>
      <c r="M66" s="198"/>
      <c r="N66" s="399"/>
      <c r="O66" s="400"/>
      <c r="P66" s="399"/>
    </row>
    <row r="67" spans="2:16" x14ac:dyDescent="0.3">
      <c r="B67" s="404" t="s">
        <v>13</v>
      </c>
      <c r="C67" s="404"/>
      <c r="D67" s="405">
        <f>SUM(D17:D66)</f>
        <v>0</v>
      </c>
      <c r="E67" s="408" t="s">
        <v>56</v>
      </c>
      <c r="F67" s="247" t="s">
        <v>13</v>
      </c>
      <c r="G67" s="247"/>
      <c r="H67" s="248"/>
      <c r="I67" s="406">
        <f>SUM(I17:I66)</f>
        <v>0</v>
      </c>
      <c r="J67" s="408" t="s">
        <v>56</v>
      </c>
      <c r="K67" s="247" t="s">
        <v>57</v>
      </c>
      <c r="L67" s="248"/>
      <c r="M67" s="407" t="str">
        <f>IFERROR(1-(I67/D67),"0")</f>
        <v>0</v>
      </c>
      <c r="N67" s="204"/>
      <c r="O67" s="80"/>
    </row>
    <row r="68" spans="2:16" x14ac:dyDescent="0.3"/>
    <row r="69" spans="2:16" x14ac:dyDescent="0.3">
      <c r="E69" s="205"/>
    </row>
    <row r="70" spans="2:16" x14ac:dyDescent="0.3"/>
    <row r="71" spans="2:16" x14ac:dyDescent="0.3"/>
  </sheetData>
  <sheetProtection algorithmName="SHA-512" hashValue="G2keXEy/d5vWhrwvjfGoYHrHdp7C/RxdDVF+T3YLAugOkujvMLLwiwmNiG5SDmvQaeWMZGfbKb01AUiffH29Ng==" saltValue="IdZ4l9Y1tgp2A3uYOsu4hA==" spinCount="100000" sheet="1" objects="1" scenarios="1"/>
  <mergeCells count="98">
    <mergeCell ref="B17:B21"/>
    <mergeCell ref="C17:C21"/>
    <mergeCell ref="D17:D21"/>
    <mergeCell ref="E17:E21"/>
    <mergeCell ref="N17:N21"/>
    <mergeCell ref="P17:P21"/>
    <mergeCell ref="J8:L9"/>
    <mergeCell ref="J10:L11"/>
    <mergeCell ref="J12:L13"/>
    <mergeCell ref="L17:L21"/>
    <mergeCell ref="M17:M21"/>
    <mergeCell ref="O17:O21"/>
    <mergeCell ref="N22:N26"/>
    <mergeCell ref="P22:P26"/>
    <mergeCell ref="B22:B26"/>
    <mergeCell ref="C22:C26"/>
    <mergeCell ref="D22:D26"/>
    <mergeCell ref="E22:E26"/>
    <mergeCell ref="L22:L26"/>
    <mergeCell ref="M22:M26"/>
    <mergeCell ref="O22:O26"/>
    <mergeCell ref="B27:B31"/>
    <mergeCell ref="N27:N31"/>
    <mergeCell ref="P27:P31"/>
    <mergeCell ref="B32:B36"/>
    <mergeCell ref="C32:C36"/>
    <mergeCell ref="D32:D36"/>
    <mergeCell ref="E32:E36"/>
    <mergeCell ref="L32:L36"/>
    <mergeCell ref="M32:M36"/>
    <mergeCell ref="N32:N36"/>
    <mergeCell ref="P32:P36"/>
    <mergeCell ref="M27:M31"/>
    <mergeCell ref="L27:L31"/>
    <mergeCell ref="E27:E31"/>
    <mergeCell ref="D27:D31"/>
    <mergeCell ref="C27:C31"/>
    <mergeCell ref="N37:N41"/>
    <mergeCell ref="P37:P41"/>
    <mergeCell ref="B42:B46"/>
    <mergeCell ref="C42:C46"/>
    <mergeCell ref="D42:D46"/>
    <mergeCell ref="E42:E46"/>
    <mergeCell ref="L42:L46"/>
    <mergeCell ref="M42:M46"/>
    <mergeCell ref="N42:N46"/>
    <mergeCell ref="P42:P46"/>
    <mergeCell ref="B37:B41"/>
    <mergeCell ref="C37:C41"/>
    <mergeCell ref="D37:D41"/>
    <mergeCell ref="E37:E41"/>
    <mergeCell ref="L37:L41"/>
    <mergeCell ref="M37:M41"/>
    <mergeCell ref="N47:N51"/>
    <mergeCell ref="P47:P51"/>
    <mergeCell ref="B52:B56"/>
    <mergeCell ref="C52:C56"/>
    <mergeCell ref="D52:D56"/>
    <mergeCell ref="E52:E56"/>
    <mergeCell ref="L52:L56"/>
    <mergeCell ref="M52:M56"/>
    <mergeCell ref="N52:N56"/>
    <mergeCell ref="P52:P56"/>
    <mergeCell ref="B47:B51"/>
    <mergeCell ref="C47:C51"/>
    <mergeCell ref="D47:D51"/>
    <mergeCell ref="E47:E51"/>
    <mergeCell ref="L47:L51"/>
    <mergeCell ref="M47:M51"/>
    <mergeCell ref="N57:N61"/>
    <mergeCell ref="P57:P61"/>
    <mergeCell ref="B62:B66"/>
    <mergeCell ref="C62:C66"/>
    <mergeCell ref="D62:D66"/>
    <mergeCell ref="E62:E66"/>
    <mergeCell ref="L62:L66"/>
    <mergeCell ref="M62:M66"/>
    <mergeCell ref="N62:N66"/>
    <mergeCell ref="P62:P66"/>
    <mergeCell ref="B57:B61"/>
    <mergeCell ref="C57:C61"/>
    <mergeCell ref="D57:D61"/>
    <mergeCell ref="E57:E61"/>
    <mergeCell ref="L57:L61"/>
    <mergeCell ref="M57:M61"/>
    <mergeCell ref="F67:H67"/>
    <mergeCell ref="K67:L67"/>
    <mergeCell ref="F8:G9"/>
    <mergeCell ref="F10:G11"/>
    <mergeCell ref="F12:G13"/>
    <mergeCell ref="O52:O56"/>
    <mergeCell ref="O57:O61"/>
    <mergeCell ref="O62:O66"/>
    <mergeCell ref="O27:O31"/>
    <mergeCell ref="O32:O36"/>
    <mergeCell ref="O37:O41"/>
    <mergeCell ref="O42:O46"/>
    <mergeCell ref="O47:O51"/>
  </mergeCells>
  <dataValidations count="2">
    <dataValidation type="list" allowBlank="1" showInputMessage="1" showErrorMessage="1" sqref="N17:N66" xr:uid="{0A290937-8AAA-4BF0-B62E-71646ADAE00E}">
      <formula1>$X$7:$X$9</formula1>
    </dataValidation>
    <dataValidation type="list" allowBlank="1" showInputMessage="1" showErrorMessage="1" sqref="P17:P66" xr:uid="{6A0F133D-8076-4FE4-95F0-413BAE6E475D}">
      <formula1>$Y$7:$Y$10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3CA46-A31C-4C37-863E-B50125D60A8C}">
  <dimension ref="A1:U192"/>
  <sheetViews>
    <sheetView topLeftCell="C131" zoomScale="111" zoomScaleNormal="100" workbookViewId="0">
      <selection activeCell="I180" sqref="I180:K180"/>
    </sheetView>
  </sheetViews>
  <sheetFormatPr baseColWidth="10" defaultColWidth="0" defaultRowHeight="10.8" zeroHeight="1" x14ac:dyDescent="0.25"/>
  <cols>
    <col min="1" max="1" width="5.21875" style="6" customWidth="1"/>
    <col min="2" max="3" width="20.88671875" style="1" customWidth="1"/>
    <col min="4" max="4" width="12.77734375" style="1" customWidth="1"/>
    <col min="5" max="5" width="24.77734375" style="1" customWidth="1"/>
    <col min="6" max="7" width="15.77734375" style="1" customWidth="1"/>
    <col min="8" max="8" width="15.6640625" style="1" customWidth="1"/>
    <col min="9" max="9" width="24.77734375" style="2" customWidth="1"/>
    <col min="10" max="11" width="11.5546875" style="2" customWidth="1"/>
    <col min="12" max="14" width="11.5546875" style="1" customWidth="1"/>
    <col min="15" max="15" width="18.5546875" style="1" bestFit="1" customWidth="1"/>
    <col min="16" max="16" width="11.5546875" style="1" customWidth="1"/>
    <col min="17" max="17" width="11.5546875" style="6" customWidth="1"/>
    <col min="18" max="18" width="11.5546875" style="6" hidden="1"/>
    <col min="19" max="19" width="46.5546875" style="1" hidden="1"/>
    <col min="20" max="21" width="0" style="1" hidden="1"/>
    <col min="22" max="16384" width="11.5546875" style="1" hidden="1"/>
  </cols>
  <sheetData>
    <row r="1" spans="2:21" ht="17.399999999999999" x14ac:dyDescent="0.25">
      <c r="B1" s="6"/>
      <c r="C1" s="49" t="str">
        <f>'Información del proyecto'!B2</f>
        <v>Formulario EC-2. Piloto</v>
      </c>
      <c r="D1" s="3"/>
      <c r="E1" s="3"/>
      <c r="F1" s="3"/>
      <c r="G1" s="3"/>
      <c r="H1" s="4"/>
      <c r="I1" s="4"/>
      <c r="J1" s="23"/>
      <c r="K1" s="23"/>
      <c r="L1" s="6"/>
      <c r="M1" s="6"/>
      <c r="N1" s="6"/>
      <c r="O1" s="6"/>
      <c r="P1" s="6"/>
    </row>
    <row r="2" spans="2:21" ht="13.8" x14ac:dyDescent="0.25">
      <c r="B2" s="6"/>
      <c r="C2" s="37" t="s">
        <v>102</v>
      </c>
      <c r="D2" s="3"/>
      <c r="E2" s="3"/>
      <c r="F2" s="3"/>
      <c r="G2" s="3"/>
      <c r="H2" s="4"/>
      <c r="J2" s="36" t="s">
        <v>0</v>
      </c>
      <c r="L2" s="6"/>
      <c r="M2" s="6"/>
      <c r="N2" s="6"/>
    </row>
    <row r="3" spans="2:21" ht="14.4" x14ac:dyDescent="0.3">
      <c r="B3" s="6"/>
      <c r="C3" s="22"/>
      <c r="D3" s="6"/>
      <c r="E3" s="6"/>
      <c r="F3" s="6"/>
      <c r="G3" s="6"/>
      <c r="H3" s="6"/>
      <c r="I3" s="7"/>
      <c r="J3" s="7"/>
      <c r="K3" s="7"/>
      <c r="L3" s="6"/>
      <c r="M3" s="6"/>
      <c r="N3" s="6"/>
      <c r="O3" s="6"/>
      <c r="P3" s="6"/>
    </row>
    <row r="4" spans="2:21" ht="14.4" x14ac:dyDescent="0.3">
      <c r="B4" s="6"/>
      <c r="C4" s="38" t="str">
        <f>'Información del proyecto'!C5</f>
        <v>Nombre del proyecto</v>
      </c>
      <c r="D4" s="6"/>
      <c r="E4" s="6"/>
      <c r="F4" s="6"/>
      <c r="G4" s="6"/>
      <c r="H4" s="6"/>
      <c r="I4" s="7"/>
      <c r="J4" s="7"/>
      <c r="K4" s="7"/>
      <c r="L4" s="6"/>
      <c r="M4" s="6"/>
      <c r="N4" s="6"/>
      <c r="O4" s="6"/>
      <c r="P4" s="6"/>
    </row>
    <row r="5" spans="2:21" ht="12" x14ac:dyDescent="0.25">
      <c r="B5" s="6"/>
      <c r="C5" s="39" t="str">
        <f>'Información del proyecto'!C6</f>
        <v>No. de registro</v>
      </c>
      <c r="D5" s="6"/>
      <c r="E5" s="6"/>
      <c r="F5" s="6"/>
      <c r="G5" s="6"/>
      <c r="H5" s="6"/>
      <c r="I5" s="7"/>
      <c r="J5" s="7"/>
      <c r="K5" s="7"/>
      <c r="L5" s="6"/>
      <c r="M5" s="6"/>
      <c r="N5" s="6"/>
      <c r="O5" s="6"/>
      <c r="P5" s="6"/>
    </row>
    <row r="6" spans="2:21" ht="12" x14ac:dyDescent="0.25">
      <c r="B6" s="6"/>
      <c r="C6" s="39" t="str">
        <f>'Información del proyecto'!C7</f>
        <v>Fecha de emisión del formulario</v>
      </c>
      <c r="D6" s="6"/>
      <c r="E6" s="6"/>
      <c r="F6" s="6"/>
      <c r="G6" s="6"/>
      <c r="H6" s="6"/>
      <c r="I6" s="7"/>
      <c r="J6" s="7"/>
      <c r="K6" s="7"/>
      <c r="L6" s="6"/>
      <c r="M6" s="6"/>
      <c r="N6" s="6"/>
      <c r="O6" s="6"/>
      <c r="P6" s="6"/>
    </row>
    <row r="7" spans="2:21" ht="14.4" customHeight="1" x14ac:dyDescent="0.25">
      <c r="B7" s="6"/>
      <c r="C7" s="39"/>
      <c r="D7" s="6"/>
      <c r="E7" s="6"/>
      <c r="F7" s="6"/>
      <c r="G7" s="6"/>
      <c r="H7" s="6"/>
      <c r="I7" s="7"/>
      <c r="J7" s="7"/>
      <c r="K7" s="50" t="s">
        <v>396</v>
      </c>
      <c r="L7" s="51"/>
      <c r="M7" s="52"/>
      <c r="N7" s="40"/>
      <c r="O7" s="41"/>
      <c r="P7" s="6"/>
    </row>
    <row r="8" spans="2:21" ht="12" x14ac:dyDescent="0.25">
      <c r="B8" s="6"/>
      <c r="C8" s="6"/>
      <c r="D8" s="6"/>
      <c r="E8" s="6"/>
      <c r="F8" s="6"/>
      <c r="G8" s="6"/>
      <c r="H8" s="6"/>
      <c r="I8" s="7"/>
      <c r="J8" s="7"/>
      <c r="K8" s="53"/>
      <c r="L8" s="54"/>
      <c r="M8" s="55"/>
      <c r="N8" s="8"/>
      <c r="O8" s="48">
        <f>(SUM(H18:H47)*D18)+(SUM(H51:H80)*D51)+(SUM(H84:H113)*D84)+(SUM(H117:H146)*D117)+(SUM(H150:H179)*D150)</f>
        <v>0</v>
      </c>
      <c r="P8" s="28" t="s">
        <v>349</v>
      </c>
    </row>
    <row r="9" spans="2:21" ht="10.8" customHeight="1" x14ac:dyDescent="0.25">
      <c r="B9" s="6"/>
      <c r="C9" s="6"/>
      <c r="D9" s="6"/>
      <c r="E9" s="6"/>
      <c r="F9" s="6"/>
      <c r="G9" s="6"/>
      <c r="H9" s="6"/>
      <c r="I9" s="7"/>
      <c r="J9" s="7"/>
      <c r="K9" s="50" t="s">
        <v>83</v>
      </c>
      <c r="L9" s="51"/>
      <c r="M9" s="52"/>
      <c r="N9" s="20"/>
      <c r="O9" s="46">
        <f>((G48*D18)+(G81*D51)+(G114*D84)+(G147*D117)+(G180*D150))/1000</f>
        <v>0</v>
      </c>
      <c r="P9" s="19" t="s">
        <v>85</v>
      </c>
    </row>
    <row r="10" spans="2:21" ht="10.8" customHeight="1" x14ac:dyDescent="0.25">
      <c r="B10" s="6"/>
      <c r="C10" s="6"/>
      <c r="D10" s="6"/>
      <c r="E10" s="6"/>
      <c r="F10" s="6"/>
      <c r="G10" s="6"/>
      <c r="H10" s="6"/>
      <c r="I10" s="7"/>
      <c r="J10" s="7"/>
      <c r="K10" s="53"/>
      <c r="L10" s="54"/>
      <c r="M10" s="55"/>
      <c r="N10" s="21"/>
      <c r="O10" s="47">
        <f>O9*T33</f>
        <v>0</v>
      </c>
      <c r="P10" s="19" t="s">
        <v>246</v>
      </c>
      <c r="S10" s="1" t="s">
        <v>24</v>
      </c>
      <c r="T10" s="1" t="s">
        <v>25</v>
      </c>
    </row>
    <row r="11" spans="2:21" ht="10.8" customHeight="1" x14ac:dyDescent="0.25">
      <c r="B11" s="6"/>
      <c r="C11" s="6"/>
      <c r="D11" s="6"/>
      <c r="E11" s="6"/>
      <c r="F11" s="6"/>
      <c r="G11" s="6"/>
      <c r="H11" s="6"/>
      <c r="I11" s="7"/>
      <c r="J11" s="7"/>
      <c r="K11" s="50" t="s">
        <v>84</v>
      </c>
      <c r="L11" s="51"/>
      <c r="M11" s="52"/>
      <c r="N11" s="20"/>
      <c r="O11" s="46">
        <f>((L48*D18)+(L81*D51)+(L114*D84)+(L147*D117)+(L180*D150))/1000</f>
        <v>0</v>
      </c>
      <c r="P11" s="19" t="s">
        <v>85</v>
      </c>
      <c r="S11" s="1" t="s">
        <v>26</v>
      </c>
      <c r="T11" s="5">
        <v>6.5</v>
      </c>
      <c r="U11" s="1" t="s">
        <v>27</v>
      </c>
    </row>
    <row r="12" spans="2:21" ht="10.8" customHeight="1" x14ac:dyDescent="0.25">
      <c r="B12" s="6"/>
      <c r="C12" s="6"/>
      <c r="D12" s="6"/>
      <c r="E12" s="6"/>
      <c r="F12" s="6"/>
      <c r="G12" s="6"/>
      <c r="H12" s="6"/>
      <c r="I12" s="7"/>
      <c r="J12" s="7"/>
      <c r="K12" s="53"/>
      <c r="L12" s="54"/>
      <c r="M12" s="55"/>
      <c r="N12" s="21"/>
      <c r="O12" s="47">
        <f>O11*T33</f>
        <v>0</v>
      </c>
      <c r="P12" s="19" t="s">
        <v>246</v>
      </c>
      <c r="Q12" s="1"/>
      <c r="S12" s="1" t="s">
        <v>28</v>
      </c>
      <c r="T12" s="5">
        <v>12</v>
      </c>
      <c r="U12" s="1" t="s">
        <v>27</v>
      </c>
    </row>
    <row r="13" spans="2:21" ht="10.8" customHeight="1" x14ac:dyDescent="0.25">
      <c r="B13" s="6"/>
      <c r="C13" s="6"/>
      <c r="D13" s="6"/>
      <c r="E13" s="6"/>
      <c r="F13" s="6"/>
      <c r="G13" s="6"/>
      <c r="H13" s="6"/>
      <c r="I13" s="7"/>
      <c r="J13" s="7"/>
      <c r="K13" s="73" t="s">
        <v>253</v>
      </c>
      <c r="L13" s="74"/>
      <c r="M13" s="74"/>
      <c r="N13" s="42"/>
      <c r="O13" s="43"/>
      <c r="P13" s="19"/>
      <c r="S13" s="1" t="s">
        <v>29</v>
      </c>
      <c r="T13" s="5">
        <v>10</v>
      </c>
      <c r="U13" s="1" t="s">
        <v>27</v>
      </c>
    </row>
    <row r="14" spans="2:21" ht="10.8" customHeight="1" x14ac:dyDescent="0.25">
      <c r="B14" s="7"/>
      <c r="C14" s="7"/>
      <c r="D14" s="7"/>
      <c r="E14" s="7"/>
      <c r="F14" s="7"/>
      <c r="G14" s="7"/>
      <c r="H14" s="7"/>
      <c r="I14" s="7"/>
      <c r="J14" s="7"/>
      <c r="K14" s="75"/>
      <c r="L14" s="76"/>
      <c r="M14" s="76"/>
      <c r="N14" s="44"/>
      <c r="O14" s="45" t="str">
        <f>IFERROR(1-(O11/O9),"0")</f>
        <v>0</v>
      </c>
      <c r="P14" s="19"/>
      <c r="S14" s="1" t="s">
        <v>30</v>
      </c>
      <c r="T14" s="5">
        <v>14</v>
      </c>
      <c r="U14" s="1" t="s">
        <v>27</v>
      </c>
    </row>
    <row r="15" spans="2:21" x14ac:dyDescent="0.25">
      <c r="B15" s="6"/>
      <c r="C15" s="6"/>
      <c r="D15" s="6"/>
      <c r="E15" s="6"/>
      <c r="F15" s="6"/>
      <c r="G15" s="6"/>
      <c r="H15" s="6"/>
      <c r="I15" s="7"/>
      <c r="J15" s="7"/>
      <c r="K15" s="7"/>
      <c r="L15" s="6"/>
      <c r="M15" s="6"/>
      <c r="N15" s="6"/>
      <c r="O15" s="6"/>
      <c r="P15" s="6"/>
      <c r="S15" s="1" t="s">
        <v>31</v>
      </c>
      <c r="T15" s="5">
        <v>10</v>
      </c>
      <c r="U15" s="1" t="s">
        <v>27</v>
      </c>
    </row>
    <row r="16" spans="2:21" x14ac:dyDescent="0.25">
      <c r="B16" s="6"/>
      <c r="C16" s="6"/>
      <c r="D16" s="6"/>
      <c r="E16" s="6"/>
      <c r="F16" s="6"/>
      <c r="G16" s="6"/>
      <c r="H16" s="6"/>
      <c r="I16" s="7"/>
      <c r="J16" s="7"/>
      <c r="K16" s="7"/>
      <c r="L16" s="6"/>
      <c r="M16" s="6"/>
      <c r="N16" s="6"/>
      <c r="O16" s="6"/>
      <c r="P16" s="6"/>
      <c r="S16" s="1" t="s">
        <v>54</v>
      </c>
      <c r="T16" s="5">
        <v>10</v>
      </c>
      <c r="U16" s="1" t="s">
        <v>27</v>
      </c>
    </row>
    <row r="17" spans="2:21" ht="10.8" customHeight="1" x14ac:dyDescent="0.25">
      <c r="B17" s="9" t="s">
        <v>23</v>
      </c>
      <c r="C17" s="9" t="s">
        <v>304</v>
      </c>
      <c r="D17" s="9" t="s">
        <v>42</v>
      </c>
      <c r="E17" s="9" t="s">
        <v>82</v>
      </c>
      <c r="F17" s="9" t="s">
        <v>43</v>
      </c>
      <c r="G17" s="9" t="s">
        <v>55</v>
      </c>
      <c r="H17" s="10" t="s">
        <v>44</v>
      </c>
      <c r="I17" s="10" t="s">
        <v>45</v>
      </c>
      <c r="J17" s="10" t="s">
        <v>46</v>
      </c>
      <c r="K17" s="10" t="s">
        <v>47</v>
      </c>
      <c r="L17" s="10" t="s">
        <v>53</v>
      </c>
      <c r="M17" s="10" t="s">
        <v>48</v>
      </c>
      <c r="N17" s="10" t="s">
        <v>49</v>
      </c>
      <c r="O17" s="10" t="s">
        <v>50</v>
      </c>
      <c r="P17" s="10" t="s">
        <v>51</v>
      </c>
      <c r="S17" s="1" t="s">
        <v>32</v>
      </c>
      <c r="T17" s="5">
        <v>6.5</v>
      </c>
      <c r="U17" s="1" t="s">
        <v>27</v>
      </c>
    </row>
    <row r="18" spans="2:21" ht="13.8" customHeight="1" x14ac:dyDescent="0.25">
      <c r="B18" s="63"/>
      <c r="C18" s="70">
        <f>SUM(H18:H47)</f>
        <v>0</v>
      </c>
      <c r="D18" s="63"/>
      <c r="E18" s="56" t="s">
        <v>35</v>
      </c>
      <c r="F18" s="59">
        <f>VLOOKUP(E18,$S$11:$T$28,2,FALSE)</f>
        <v>12</v>
      </c>
      <c r="G18" s="59">
        <f>F18*H18</f>
        <v>0</v>
      </c>
      <c r="H18" s="378"/>
      <c r="I18" s="379"/>
      <c r="J18" s="380"/>
      <c r="K18" s="380"/>
      <c r="L18" s="11">
        <f>J18*K18</f>
        <v>0</v>
      </c>
      <c r="M18" s="375"/>
      <c r="N18" s="12" t="str">
        <f>IFERROR(M18/K18,"0")</f>
        <v>0</v>
      </c>
      <c r="O18" s="58" t="str">
        <f>IFERROR(SUM(L18:L22)/H18,"")</f>
        <v/>
      </c>
      <c r="P18" s="60" t="str">
        <f>IFERROR(1-(O18/F18),"0")</f>
        <v>0</v>
      </c>
      <c r="S18" s="1" t="s">
        <v>33</v>
      </c>
      <c r="T18" s="5">
        <v>6.5</v>
      </c>
      <c r="U18" s="1" t="s">
        <v>27</v>
      </c>
    </row>
    <row r="19" spans="2:21" ht="13.8" customHeight="1" x14ac:dyDescent="0.25">
      <c r="B19" s="63"/>
      <c r="C19" s="71"/>
      <c r="D19" s="63"/>
      <c r="E19" s="56"/>
      <c r="F19" s="59"/>
      <c r="G19" s="59"/>
      <c r="H19" s="378"/>
      <c r="I19" s="379"/>
      <c r="J19" s="380"/>
      <c r="K19" s="380"/>
      <c r="L19" s="11">
        <f t="shared" ref="L19:L47" si="0">J19*K19</f>
        <v>0</v>
      </c>
      <c r="M19" s="375"/>
      <c r="N19" s="12" t="str">
        <f t="shared" ref="N19:N47" si="1">IFERROR(M19/K19,"0")</f>
        <v>0</v>
      </c>
      <c r="O19" s="58"/>
      <c r="P19" s="60"/>
      <c r="S19" s="1" t="s">
        <v>34</v>
      </c>
      <c r="T19" s="5">
        <v>10</v>
      </c>
      <c r="U19" s="1" t="s">
        <v>27</v>
      </c>
    </row>
    <row r="20" spans="2:21" ht="13.8" customHeight="1" x14ac:dyDescent="0.25">
      <c r="B20" s="63"/>
      <c r="C20" s="71"/>
      <c r="D20" s="63"/>
      <c r="E20" s="56"/>
      <c r="F20" s="59"/>
      <c r="G20" s="59"/>
      <c r="H20" s="378"/>
      <c r="I20" s="379"/>
      <c r="J20" s="380"/>
      <c r="K20" s="380"/>
      <c r="L20" s="11">
        <f t="shared" si="0"/>
        <v>0</v>
      </c>
      <c r="M20" s="376"/>
      <c r="N20" s="12" t="str">
        <f t="shared" si="1"/>
        <v>0</v>
      </c>
      <c r="O20" s="58"/>
      <c r="P20" s="60"/>
      <c r="S20" s="1" t="s">
        <v>35</v>
      </c>
      <c r="T20" s="5">
        <v>12</v>
      </c>
      <c r="U20" s="1" t="s">
        <v>27</v>
      </c>
    </row>
    <row r="21" spans="2:21" ht="10.8" customHeight="1" x14ac:dyDescent="0.25">
      <c r="B21" s="63"/>
      <c r="C21" s="71"/>
      <c r="D21" s="63"/>
      <c r="E21" s="56"/>
      <c r="F21" s="59"/>
      <c r="G21" s="59"/>
      <c r="H21" s="378"/>
      <c r="I21" s="381"/>
      <c r="J21" s="381"/>
      <c r="K21" s="382"/>
      <c r="L21" s="11">
        <f t="shared" si="0"/>
        <v>0</v>
      </c>
      <c r="M21" s="18"/>
      <c r="N21" s="12" t="str">
        <f t="shared" si="1"/>
        <v>0</v>
      </c>
      <c r="O21" s="58"/>
      <c r="P21" s="60"/>
      <c r="S21" s="1" t="s">
        <v>36</v>
      </c>
      <c r="T21" s="5">
        <v>4.5</v>
      </c>
      <c r="U21" s="1" t="s">
        <v>27</v>
      </c>
    </row>
    <row r="22" spans="2:21" ht="10.8" customHeight="1" x14ac:dyDescent="0.25">
      <c r="B22" s="63"/>
      <c r="C22" s="71"/>
      <c r="D22" s="63"/>
      <c r="E22" s="56"/>
      <c r="F22" s="59"/>
      <c r="G22" s="59"/>
      <c r="H22" s="378"/>
      <c r="I22" s="381"/>
      <c r="J22" s="381"/>
      <c r="K22" s="382"/>
      <c r="L22" s="11">
        <f t="shared" si="0"/>
        <v>0</v>
      </c>
      <c r="M22" s="18"/>
      <c r="N22" s="12" t="str">
        <f t="shared" si="1"/>
        <v>0</v>
      </c>
      <c r="O22" s="58"/>
      <c r="P22" s="60"/>
      <c r="S22" s="1" t="s">
        <v>37</v>
      </c>
      <c r="T22" s="5">
        <v>6.5</v>
      </c>
      <c r="U22" s="1" t="s">
        <v>27</v>
      </c>
    </row>
    <row r="23" spans="2:21" ht="13.8" customHeight="1" x14ac:dyDescent="0.25">
      <c r="B23" s="63"/>
      <c r="C23" s="71"/>
      <c r="D23" s="63"/>
      <c r="E23" s="56" t="s">
        <v>54</v>
      </c>
      <c r="F23" s="59">
        <f>VLOOKUP(E23,$S$11:$T$28,2,FALSE)</f>
        <v>10</v>
      </c>
      <c r="G23" s="59">
        <f>F23*H23</f>
        <v>0</v>
      </c>
      <c r="H23" s="378"/>
      <c r="I23" s="379"/>
      <c r="J23" s="383"/>
      <c r="K23" s="383"/>
      <c r="L23" s="11">
        <f t="shared" si="0"/>
        <v>0</v>
      </c>
      <c r="M23" s="377"/>
      <c r="N23" s="12" t="str">
        <f t="shared" si="1"/>
        <v>0</v>
      </c>
      <c r="O23" s="58" t="str">
        <f>IFERROR(SUM(L23:L27)/H23,"")</f>
        <v/>
      </c>
      <c r="P23" s="60" t="str">
        <f>IFERROR(1-(O23/F23),"0")</f>
        <v>0</v>
      </c>
      <c r="S23" s="1" t="s">
        <v>52</v>
      </c>
      <c r="T23" s="5">
        <v>6.5</v>
      </c>
      <c r="U23" s="1" t="s">
        <v>27</v>
      </c>
    </row>
    <row r="24" spans="2:21" ht="13.8" customHeight="1" x14ac:dyDescent="0.25">
      <c r="B24" s="63"/>
      <c r="C24" s="71"/>
      <c r="D24" s="63"/>
      <c r="E24" s="56"/>
      <c r="F24" s="59"/>
      <c r="G24" s="59"/>
      <c r="H24" s="378"/>
      <c r="I24" s="379"/>
      <c r="J24" s="383"/>
      <c r="K24" s="383"/>
      <c r="L24" s="11">
        <f t="shared" si="0"/>
        <v>0</v>
      </c>
      <c r="M24" s="377"/>
      <c r="N24" s="12" t="str">
        <f t="shared" si="1"/>
        <v>0</v>
      </c>
      <c r="O24" s="58"/>
      <c r="P24" s="60"/>
      <c r="S24" s="1" t="s">
        <v>38</v>
      </c>
      <c r="T24" s="5">
        <v>0.65</v>
      </c>
      <c r="U24" s="1" t="s">
        <v>27</v>
      </c>
    </row>
    <row r="25" spans="2:21" ht="13.8" customHeight="1" x14ac:dyDescent="0.25">
      <c r="B25" s="63"/>
      <c r="C25" s="71"/>
      <c r="D25" s="63"/>
      <c r="E25" s="56"/>
      <c r="F25" s="59"/>
      <c r="G25" s="59"/>
      <c r="H25" s="378"/>
      <c r="I25" s="379"/>
      <c r="J25" s="380"/>
      <c r="K25" s="380"/>
      <c r="L25" s="11">
        <f t="shared" si="0"/>
        <v>0</v>
      </c>
      <c r="M25" s="376"/>
      <c r="N25" s="12" t="str">
        <f t="shared" si="1"/>
        <v>0</v>
      </c>
      <c r="O25" s="58"/>
      <c r="P25" s="60"/>
      <c r="S25" s="1" t="s">
        <v>39</v>
      </c>
      <c r="T25" s="5">
        <v>1.3</v>
      </c>
      <c r="U25" s="1" t="s">
        <v>27</v>
      </c>
    </row>
    <row r="26" spans="2:21" ht="10.8" customHeight="1" x14ac:dyDescent="0.25">
      <c r="B26" s="63"/>
      <c r="C26" s="71"/>
      <c r="D26" s="63"/>
      <c r="E26" s="56"/>
      <c r="F26" s="59"/>
      <c r="G26" s="59"/>
      <c r="H26" s="378"/>
      <c r="I26" s="381"/>
      <c r="J26" s="381"/>
      <c r="K26" s="382"/>
      <c r="L26" s="11">
        <f t="shared" si="0"/>
        <v>0</v>
      </c>
      <c r="M26" s="18"/>
      <c r="N26" s="12" t="str">
        <f t="shared" si="1"/>
        <v>0</v>
      </c>
      <c r="O26" s="58"/>
      <c r="P26" s="60"/>
      <c r="S26" s="1" t="s">
        <v>40</v>
      </c>
      <c r="T26" s="5">
        <v>1.5</v>
      </c>
      <c r="U26" s="1" t="s">
        <v>27</v>
      </c>
    </row>
    <row r="27" spans="2:21" ht="10.8" customHeight="1" x14ac:dyDescent="0.25">
      <c r="B27" s="63"/>
      <c r="C27" s="71"/>
      <c r="D27" s="63"/>
      <c r="E27" s="56"/>
      <c r="F27" s="59"/>
      <c r="G27" s="59"/>
      <c r="H27" s="378"/>
      <c r="I27" s="381"/>
      <c r="J27" s="381"/>
      <c r="K27" s="382"/>
      <c r="L27" s="11">
        <f t="shared" si="0"/>
        <v>0</v>
      </c>
      <c r="M27" s="18"/>
      <c r="N27" s="12" t="str">
        <f t="shared" si="1"/>
        <v>0</v>
      </c>
      <c r="O27" s="58"/>
      <c r="P27" s="60"/>
      <c r="S27" s="1" t="s">
        <v>41</v>
      </c>
      <c r="T27" s="5">
        <v>0.5</v>
      </c>
      <c r="U27" s="1" t="s">
        <v>27</v>
      </c>
    </row>
    <row r="28" spans="2:21" ht="13.8" customHeight="1" x14ac:dyDescent="0.25">
      <c r="B28" s="63"/>
      <c r="C28" s="71"/>
      <c r="D28" s="63"/>
      <c r="E28" s="56" t="s">
        <v>32</v>
      </c>
      <c r="F28" s="59">
        <f>VLOOKUP(E28,$S$10:$T$28,2,FALSE)</f>
        <v>6.5</v>
      </c>
      <c r="G28" s="59">
        <f>F28*H28</f>
        <v>0</v>
      </c>
      <c r="H28" s="378"/>
      <c r="I28" s="379"/>
      <c r="J28" s="383"/>
      <c r="K28" s="383"/>
      <c r="L28" s="11">
        <f t="shared" si="0"/>
        <v>0</v>
      </c>
      <c r="M28" s="18"/>
      <c r="N28" s="12" t="str">
        <f t="shared" si="1"/>
        <v>0</v>
      </c>
      <c r="O28" s="58" t="str">
        <f>IFERROR(SUM(L28:L30)/H28,"")</f>
        <v/>
      </c>
      <c r="P28" s="60" t="str">
        <f>IFERROR(1-(O28/F28),"0")</f>
        <v>0</v>
      </c>
      <c r="S28" s="1" t="s">
        <v>21</v>
      </c>
      <c r="T28" s="5">
        <v>10</v>
      </c>
      <c r="U28" s="1" t="s">
        <v>27</v>
      </c>
    </row>
    <row r="29" spans="2:21" ht="13.8" customHeight="1" x14ac:dyDescent="0.25">
      <c r="B29" s="63"/>
      <c r="C29" s="71"/>
      <c r="D29" s="63"/>
      <c r="E29" s="56"/>
      <c r="F29" s="59"/>
      <c r="G29" s="59"/>
      <c r="H29" s="378"/>
      <c r="I29" s="379"/>
      <c r="J29" s="380"/>
      <c r="K29" s="380"/>
      <c r="L29" s="11">
        <f t="shared" si="0"/>
        <v>0</v>
      </c>
      <c r="M29" s="18"/>
      <c r="N29" s="12" t="str">
        <f t="shared" si="1"/>
        <v>0</v>
      </c>
      <c r="O29" s="58"/>
      <c r="P29" s="60"/>
    </row>
    <row r="30" spans="2:21" ht="10.8" customHeight="1" x14ac:dyDescent="0.25">
      <c r="B30" s="63"/>
      <c r="C30" s="71"/>
      <c r="D30" s="63"/>
      <c r="E30" s="56"/>
      <c r="F30" s="59"/>
      <c r="G30" s="59"/>
      <c r="H30" s="378"/>
      <c r="I30" s="381"/>
      <c r="J30" s="381"/>
      <c r="K30" s="382"/>
      <c r="L30" s="11">
        <f t="shared" si="0"/>
        <v>0</v>
      </c>
      <c r="M30" s="18"/>
      <c r="N30" s="12" t="str">
        <f t="shared" si="1"/>
        <v>0</v>
      </c>
      <c r="O30" s="58"/>
      <c r="P30" s="60"/>
    </row>
    <row r="31" spans="2:21" ht="10.8" customHeight="1" x14ac:dyDescent="0.25">
      <c r="B31" s="63"/>
      <c r="C31" s="71"/>
      <c r="D31" s="63"/>
      <c r="E31" s="56" t="s">
        <v>28</v>
      </c>
      <c r="F31" s="59">
        <f t="shared" ref="F31" si="2">VLOOKUP(E31,$S$10:$T$28,2,FALSE)</f>
        <v>12</v>
      </c>
      <c r="G31" s="59">
        <f>F31*H31</f>
        <v>0</v>
      </c>
      <c r="H31" s="378"/>
      <c r="I31" s="381"/>
      <c r="J31" s="381"/>
      <c r="K31" s="382"/>
      <c r="L31" s="11">
        <f t="shared" si="0"/>
        <v>0</v>
      </c>
      <c r="M31" s="18"/>
      <c r="N31" s="12" t="str">
        <f t="shared" si="1"/>
        <v>0</v>
      </c>
      <c r="O31" s="58" t="str">
        <f t="shared" ref="O31" si="3">IFERROR(SUM(L31:L33)/H31,"")</f>
        <v/>
      </c>
      <c r="P31" s="60" t="str">
        <f t="shared" ref="P31" si="4">IFERROR(1-(O31/F31),"0")</f>
        <v>0</v>
      </c>
    </row>
    <row r="32" spans="2:21" ht="10.8" customHeight="1" x14ac:dyDescent="0.25">
      <c r="B32" s="63"/>
      <c r="C32" s="71"/>
      <c r="D32" s="63"/>
      <c r="E32" s="56"/>
      <c r="F32" s="59"/>
      <c r="G32" s="59"/>
      <c r="H32" s="378"/>
      <c r="I32" s="381"/>
      <c r="J32" s="381"/>
      <c r="K32" s="382"/>
      <c r="L32" s="11">
        <f t="shared" si="0"/>
        <v>0</v>
      </c>
      <c r="M32" s="18"/>
      <c r="N32" s="12" t="str">
        <f t="shared" si="1"/>
        <v>0</v>
      </c>
      <c r="O32" s="58"/>
      <c r="P32" s="60"/>
      <c r="S32" s="1" t="s">
        <v>119</v>
      </c>
      <c r="T32" s="1">
        <f>O11</f>
        <v>0</v>
      </c>
      <c r="U32" s="1" t="s">
        <v>85</v>
      </c>
    </row>
    <row r="33" spans="2:21" ht="10.8" customHeight="1" x14ac:dyDescent="0.25">
      <c r="B33" s="63"/>
      <c r="C33" s="71"/>
      <c r="D33" s="63"/>
      <c r="E33" s="56"/>
      <c r="F33" s="59"/>
      <c r="G33" s="59"/>
      <c r="H33" s="378"/>
      <c r="I33" s="381"/>
      <c r="J33" s="381"/>
      <c r="K33" s="382"/>
      <c r="L33" s="11">
        <f t="shared" si="0"/>
        <v>0</v>
      </c>
      <c r="M33" s="18"/>
      <c r="N33" s="12" t="str">
        <f t="shared" si="1"/>
        <v>0</v>
      </c>
      <c r="O33" s="58"/>
      <c r="P33" s="60"/>
      <c r="S33" s="1" t="s">
        <v>81</v>
      </c>
      <c r="T33" s="1">
        <v>8</v>
      </c>
      <c r="U33" s="1" t="s">
        <v>247</v>
      </c>
    </row>
    <row r="34" spans="2:21" ht="13.8" customHeight="1" x14ac:dyDescent="0.25">
      <c r="B34" s="63"/>
      <c r="C34" s="71"/>
      <c r="D34" s="63"/>
      <c r="E34" s="56" t="s">
        <v>52</v>
      </c>
      <c r="F34" s="59">
        <f t="shared" ref="F34" si="5">VLOOKUP(E34,$S$10:$T$28,2,FALSE)</f>
        <v>6.5</v>
      </c>
      <c r="G34" s="65">
        <f>F34*H34</f>
        <v>0</v>
      </c>
      <c r="H34" s="378"/>
      <c r="I34" s="379"/>
      <c r="J34" s="380"/>
      <c r="K34" s="380"/>
      <c r="L34" s="11">
        <f t="shared" si="0"/>
        <v>0</v>
      </c>
      <c r="M34" s="18"/>
      <c r="N34" s="12" t="str">
        <f t="shared" si="1"/>
        <v>0</v>
      </c>
      <c r="O34" s="58" t="str">
        <f t="shared" ref="O34" si="6">IFERROR(SUM(L34:L36)/H34,"")</f>
        <v/>
      </c>
      <c r="P34" s="60" t="str">
        <f t="shared" ref="P34" si="7">IFERROR(1-(O34/F34),"0")</f>
        <v>0</v>
      </c>
      <c r="S34" s="24" t="s">
        <v>248</v>
      </c>
      <c r="T34" s="24">
        <f>T32*T33</f>
        <v>0</v>
      </c>
      <c r="U34" s="24" t="s">
        <v>246</v>
      </c>
    </row>
    <row r="35" spans="2:21" ht="13.8" customHeight="1" x14ac:dyDescent="0.25">
      <c r="B35" s="63"/>
      <c r="C35" s="71"/>
      <c r="D35" s="63"/>
      <c r="E35" s="56"/>
      <c r="F35" s="59"/>
      <c r="G35" s="66"/>
      <c r="H35" s="378"/>
      <c r="I35" s="379"/>
      <c r="J35" s="383"/>
      <c r="K35" s="383"/>
      <c r="L35" s="11">
        <f t="shared" si="0"/>
        <v>0</v>
      </c>
      <c r="M35" s="18"/>
      <c r="N35" s="12" t="str">
        <f t="shared" si="1"/>
        <v>0</v>
      </c>
      <c r="O35" s="58"/>
      <c r="P35" s="60"/>
    </row>
    <row r="36" spans="2:21" ht="10.8" customHeight="1" x14ac:dyDescent="0.25">
      <c r="B36" s="63"/>
      <c r="C36" s="71"/>
      <c r="D36" s="63"/>
      <c r="E36" s="56"/>
      <c r="F36" s="59"/>
      <c r="G36" s="67"/>
      <c r="H36" s="378"/>
      <c r="I36" s="381"/>
      <c r="J36" s="381"/>
      <c r="K36" s="382"/>
      <c r="L36" s="11">
        <f t="shared" si="0"/>
        <v>0</v>
      </c>
      <c r="M36" s="18"/>
      <c r="N36" s="12" t="str">
        <f t="shared" si="1"/>
        <v>0</v>
      </c>
      <c r="O36" s="58"/>
      <c r="P36" s="60"/>
    </row>
    <row r="37" spans="2:21" ht="10.8" customHeight="1" x14ac:dyDescent="0.25">
      <c r="B37" s="63"/>
      <c r="C37" s="71"/>
      <c r="D37" s="63"/>
      <c r="E37" s="56" t="s">
        <v>33</v>
      </c>
      <c r="F37" s="59">
        <f t="shared" ref="F37" si="8">VLOOKUP(E37,$S$10:$T$28,2,FALSE)</f>
        <v>6.5</v>
      </c>
      <c r="G37" s="59">
        <f>F37*H37</f>
        <v>0</v>
      </c>
      <c r="H37" s="378"/>
      <c r="I37" s="381"/>
      <c r="J37" s="381"/>
      <c r="K37" s="382"/>
      <c r="L37" s="11">
        <f t="shared" si="0"/>
        <v>0</v>
      </c>
      <c r="M37" s="18"/>
      <c r="N37" s="12" t="str">
        <f t="shared" si="1"/>
        <v>0</v>
      </c>
      <c r="O37" s="58" t="str">
        <f t="shared" ref="O37" si="9">IFERROR(SUM(L37:L39)/H37,"")</f>
        <v/>
      </c>
      <c r="P37" s="60" t="str">
        <f t="shared" ref="P37" si="10">IFERROR(1-(O37/F37),"0")</f>
        <v>0</v>
      </c>
    </row>
    <row r="38" spans="2:21" ht="10.8" customHeight="1" x14ac:dyDescent="0.25">
      <c r="B38" s="63"/>
      <c r="C38" s="71"/>
      <c r="D38" s="63"/>
      <c r="E38" s="56"/>
      <c r="F38" s="59"/>
      <c r="G38" s="59"/>
      <c r="H38" s="378"/>
      <c r="I38" s="381"/>
      <c r="J38" s="381"/>
      <c r="K38" s="382"/>
      <c r="L38" s="11">
        <f t="shared" si="0"/>
        <v>0</v>
      </c>
      <c r="M38" s="18"/>
      <c r="N38" s="12" t="str">
        <f t="shared" si="1"/>
        <v>0</v>
      </c>
      <c r="O38" s="58"/>
      <c r="P38" s="60"/>
    </row>
    <row r="39" spans="2:21" ht="10.8" customHeight="1" x14ac:dyDescent="0.25">
      <c r="B39" s="63"/>
      <c r="C39" s="71"/>
      <c r="D39" s="63"/>
      <c r="E39" s="56"/>
      <c r="F39" s="59"/>
      <c r="G39" s="59"/>
      <c r="H39" s="378"/>
      <c r="I39" s="381"/>
      <c r="J39" s="381"/>
      <c r="K39" s="382"/>
      <c r="L39" s="11">
        <f t="shared" si="0"/>
        <v>0</v>
      </c>
      <c r="M39" s="18"/>
      <c r="N39" s="12" t="str">
        <f t="shared" si="1"/>
        <v>0</v>
      </c>
      <c r="O39" s="58"/>
      <c r="P39" s="60"/>
      <c r="R39" s="1"/>
    </row>
    <row r="40" spans="2:21" ht="13.8" customHeight="1" x14ac:dyDescent="0.25">
      <c r="B40" s="63"/>
      <c r="C40" s="71"/>
      <c r="D40" s="63"/>
      <c r="E40" s="56" t="s">
        <v>26</v>
      </c>
      <c r="F40" s="59">
        <f t="shared" ref="F40" si="11">VLOOKUP(E40,$S$10:$T$28,2,FALSE)</f>
        <v>6.5</v>
      </c>
      <c r="G40" s="59">
        <f>F40*H40</f>
        <v>0</v>
      </c>
      <c r="H40" s="378"/>
      <c r="I40" s="379"/>
      <c r="J40" s="380"/>
      <c r="K40" s="380"/>
      <c r="L40" s="11">
        <f t="shared" si="0"/>
        <v>0</v>
      </c>
      <c r="M40" s="18"/>
      <c r="N40" s="12" t="str">
        <f t="shared" si="1"/>
        <v>0</v>
      </c>
      <c r="O40" s="58" t="str">
        <f t="shared" ref="O40" si="12">IFERROR(SUM(L40:L42)/H40,"")</f>
        <v/>
      </c>
      <c r="P40" s="60" t="str">
        <f t="shared" ref="P40" si="13">IFERROR(1-(O40/F40),"0")</f>
        <v>0</v>
      </c>
    </row>
    <row r="41" spans="2:21" ht="10.8" customHeight="1" x14ac:dyDescent="0.25">
      <c r="B41" s="63"/>
      <c r="C41" s="71"/>
      <c r="D41" s="63"/>
      <c r="E41" s="56"/>
      <c r="F41" s="59"/>
      <c r="G41" s="59"/>
      <c r="H41" s="378"/>
      <c r="I41" s="381"/>
      <c r="J41" s="381"/>
      <c r="K41" s="382"/>
      <c r="L41" s="11">
        <f t="shared" si="0"/>
        <v>0</v>
      </c>
      <c r="M41" s="18"/>
      <c r="N41" s="12" t="str">
        <f t="shared" si="1"/>
        <v>0</v>
      </c>
      <c r="O41" s="58"/>
      <c r="P41" s="60"/>
    </row>
    <row r="42" spans="2:21" ht="10.8" customHeight="1" x14ac:dyDescent="0.25">
      <c r="B42" s="63"/>
      <c r="C42" s="71"/>
      <c r="D42" s="63"/>
      <c r="E42" s="57"/>
      <c r="F42" s="59"/>
      <c r="G42" s="59"/>
      <c r="H42" s="384"/>
      <c r="I42" s="381"/>
      <c r="J42" s="381"/>
      <c r="K42" s="382"/>
      <c r="L42" s="11">
        <f t="shared" si="0"/>
        <v>0</v>
      </c>
      <c r="M42" s="18"/>
      <c r="N42" s="12" t="str">
        <f t="shared" si="1"/>
        <v>0</v>
      </c>
      <c r="O42" s="58"/>
      <c r="P42" s="60"/>
    </row>
    <row r="43" spans="2:21" ht="10.8" customHeight="1" x14ac:dyDescent="0.25">
      <c r="B43" s="63"/>
      <c r="C43" s="71"/>
      <c r="D43" s="63"/>
      <c r="E43" s="56" t="s">
        <v>21</v>
      </c>
      <c r="F43" s="59">
        <f>VLOOKUP(E43,$S$11:$T$28,2,FALSE)</f>
        <v>10</v>
      </c>
      <c r="G43" s="64">
        <f>F43*H43</f>
        <v>0</v>
      </c>
      <c r="H43" s="385"/>
      <c r="I43" s="381"/>
      <c r="J43" s="381"/>
      <c r="K43" s="382"/>
      <c r="L43" s="11">
        <f t="shared" si="0"/>
        <v>0</v>
      </c>
      <c r="M43" s="18"/>
      <c r="N43" s="12" t="str">
        <f t="shared" si="1"/>
        <v>0</v>
      </c>
      <c r="O43" s="58" t="str">
        <f>IFERROR(SUM(L43:L47)/H43,"")</f>
        <v/>
      </c>
      <c r="P43" s="60" t="str">
        <f>IFERROR(1-(O43/F43),"0")</f>
        <v>0</v>
      </c>
    </row>
    <row r="44" spans="2:21" ht="10.8" customHeight="1" x14ac:dyDescent="0.25">
      <c r="B44" s="63"/>
      <c r="C44" s="71"/>
      <c r="D44" s="63"/>
      <c r="E44" s="56"/>
      <c r="F44" s="59"/>
      <c r="G44" s="64"/>
      <c r="H44" s="385"/>
      <c r="I44" s="381"/>
      <c r="J44" s="381"/>
      <c r="K44" s="382"/>
      <c r="L44" s="11">
        <f t="shared" si="0"/>
        <v>0</v>
      </c>
      <c r="M44" s="18"/>
      <c r="N44" s="12" t="str">
        <f t="shared" si="1"/>
        <v>0</v>
      </c>
      <c r="O44" s="58"/>
      <c r="P44" s="60"/>
    </row>
    <row r="45" spans="2:21" ht="10.8" customHeight="1" x14ac:dyDescent="0.25">
      <c r="B45" s="63"/>
      <c r="C45" s="71"/>
      <c r="D45" s="63"/>
      <c r="E45" s="56"/>
      <c r="F45" s="59"/>
      <c r="G45" s="64"/>
      <c r="H45" s="385"/>
      <c r="I45" s="381"/>
      <c r="J45" s="381"/>
      <c r="K45" s="382"/>
      <c r="L45" s="11">
        <f t="shared" si="0"/>
        <v>0</v>
      </c>
      <c r="M45" s="18"/>
      <c r="N45" s="12" t="str">
        <f t="shared" si="1"/>
        <v>0</v>
      </c>
      <c r="O45" s="58"/>
      <c r="P45" s="60"/>
    </row>
    <row r="46" spans="2:21" ht="10.8" customHeight="1" x14ac:dyDescent="0.25">
      <c r="B46" s="63"/>
      <c r="C46" s="71"/>
      <c r="D46" s="63"/>
      <c r="E46" s="56"/>
      <c r="F46" s="59"/>
      <c r="G46" s="64"/>
      <c r="H46" s="385"/>
      <c r="I46" s="381"/>
      <c r="J46" s="381"/>
      <c r="K46" s="382"/>
      <c r="L46" s="11">
        <f t="shared" si="0"/>
        <v>0</v>
      </c>
      <c r="M46" s="18"/>
      <c r="N46" s="12" t="str">
        <f t="shared" si="1"/>
        <v>0</v>
      </c>
      <c r="O46" s="58"/>
      <c r="P46" s="60"/>
    </row>
    <row r="47" spans="2:21" ht="10.8" customHeight="1" x14ac:dyDescent="0.25">
      <c r="B47" s="63"/>
      <c r="C47" s="72"/>
      <c r="D47" s="63"/>
      <c r="E47" s="56"/>
      <c r="F47" s="59"/>
      <c r="G47" s="64"/>
      <c r="H47" s="385"/>
      <c r="I47" s="381"/>
      <c r="J47" s="381"/>
      <c r="K47" s="382"/>
      <c r="L47" s="11">
        <f t="shared" si="0"/>
        <v>0</v>
      </c>
      <c r="M47" s="18"/>
      <c r="N47" s="12" t="str">
        <f t="shared" si="1"/>
        <v>0</v>
      </c>
      <c r="O47" s="58"/>
      <c r="P47" s="60"/>
    </row>
    <row r="48" spans="2:21" x14ac:dyDescent="0.25">
      <c r="B48" s="68" t="s">
        <v>13</v>
      </c>
      <c r="C48" s="61"/>
      <c r="D48" s="61"/>
      <c r="E48" s="61"/>
      <c r="F48" s="62"/>
      <c r="G48" s="13">
        <f>SUM(G18:G47)</f>
        <v>0</v>
      </c>
      <c r="H48" s="14" t="s">
        <v>56</v>
      </c>
      <c r="I48" s="61" t="s">
        <v>13</v>
      </c>
      <c r="J48" s="61"/>
      <c r="K48" s="62"/>
      <c r="L48" s="15">
        <f>SUM(L18:L42)</f>
        <v>0</v>
      </c>
      <c r="M48" s="16" t="s">
        <v>56</v>
      </c>
      <c r="N48" s="61" t="s">
        <v>57</v>
      </c>
      <c r="O48" s="62"/>
      <c r="P48" s="17" t="str">
        <f>IFERROR(1-(L48/G48),"0")</f>
        <v>0</v>
      </c>
    </row>
    <row r="49" spans="2:18" x14ac:dyDescent="0.25">
      <c r="B49" s="6"/>
      <c r="C49" s="6"/>
      <c r="D49" s="6"/>
      <c r="E49" s="6"/>
      <c r="F49" s="6"/>
      <c r="G49" s="6"/>
      <c r="H49" s="6"/>
      <c r="I49" s="7"/>
      <c r="J49" s="7"/>
      <c r="K49" s="7"/>
      <c r="L49" s="6"/>
      <c r="M49" s="6"/>
      <c r="N49" s="6"/>
      <c r="O49" s="6"/>
      <c r="P49" s="6"/>
    </row>
    <row r="50" spans="2:18" x14ac:dyDescent="0.25">
      <c r="B50" s="9" t="s">
        <v>23</v>
      </c>
      <c r="C50" s="9" t="s">
        <v>304</v>
      </c>
      <c r="D50" s="9" t="s">
        <v>42</v>
      </c>
      <c r="E50" s="9" t="s">
        <v>82</v>
      </c>
      <c r="F50" s="9" t="s">
        <v>43</v>
      </c>
      <c r="G50" s="9" t="s">
        <v>55</v>
      </c>
      <c r="H50" s="10" t="s">
        <v>44</v>
      </c>
      <c r="I50" s="10" t="s">
        <v>45</v>
      </c>
      <c r="J50" s="10" t="s">
        <v>46</v>
      </c>
      <c r="K50" s="10" t="s">
        <v>47</v>
      </c>
      <c r="L50" s="10" t="s">
        <v>53</v>
      </c>
      <c r="M50" s="10" t="s">
        <v>48</v>
      </c>
      <c r="N50" s="10" t="s">
        <v>49</v>
      </c>
      <c r="O50" s="10" t="s">
        <v>50</v>
      </c>
      <c r="P50" s="10" t="s">
        <v>51</v>
      </c>
    </row>
    <row r="51" spans="2:18" x14ac:dyDescent="0.25">
      <c r="B51" s="63"/>
      <c r="C51" s="70">
        <f>SUM(H51:H80)</f>
        <v>0</v>
      </c>
      <c r="D51" s="63"/>
      <c r="E51" s="56" t="s">
        <v>35</v>
      </c>
      <c r="F51" s="59">
        <f>VLOOKUP(E51,$S$11:$T$28,2,FALSE)</f>
        <v>12</v>
      </c>
      <c r="G51" s="59">
        <f>F51*H51</f>
        <v>0</v>
      </c>
      <c r="H51" s="378"/>
      <c r="I51" s="379"/>
      <c r="J51" s="383"/>
      <c r="K51" s="383"/>
      <c r="L51" s="11">
        <f>J51*K51</f>
        <v>0</v>
      </c>
      <c r="M51" s="18"/>
      <c r="N51" s="12" t="str">
        <f>IFERROR(M51/K51,"0")</f>
        <v>0</v>
      </c>
      <c r="O51" s="69" t="str">
        <f>IFERROR(SUM(L51:L55)/H51,"")</f>
        <v/>
      </c>
      <c r="P51" s="60" t="str">
        <f>IFERROR(1-(O51/F51),"0")</f>
        <v>0</v>
      </c>
    </row>
    <row r="52" spans="2:18" x14ac:dyDescent="0.25">
      <c r="B52" s="63"/>
      <c r="C52" s="71"/>
      <c r="D52" s="63"/>
      <c r="E52" s="56"/>
      <c r="F52" s="59"/>
      <c r="G52" s="59"/>
      <c r="H52" s="378"/>
      <c r="I52" s="379"/>
      <c r="J52" s="380"/>
      <c r="K52" s="380"/>
      <c r="L52" s="11">
        <f t="shared" ref="L52:L80" si="14">J52*K52</f>
        <v>0</v>
      </c>
      <c r="M52" s="18"/>
      <c r="N52" s="12" t="str">
        <f t="shared" ref="N52:N80" si="15">IFERROR(M52/K52,"0")</f>
        <v>0</v>
      </c>
      <c r="O52" s="69"/>
      <c r="P52" s="60"/>
    </row>
    <row r="53" spans="2:18" x14ac:dyDescent="0.25">
      <c r="B53" s="63"/>
      <c r="C53" s="71"/>
      <c r="D53" s="63"/>
      <c r="E53" s="56"/>
      <c r="F53" s="59"/>
      <c r="G53" s="59"/>
      <c r="H53" s="378"/>
      <c r="I53" s="379"/>
      <c r="J53" s="383"/>
      <c r="K53" s="383"/>
      <c r="L53" s="11">
        <f t="shared" si="14"/>
        <v>0</v>
      </c>
      <c r="M53" s="18"/>
      <c r="N53" s="12" t="str">
        <f t="shared" si="15"/>
        <v>0</v>
      </c>
      <c r="O53" s="69"/>
      <c r="P53" s="60"/>
    </row>
    <row r="54" spans="2:18" x14ac:dyDescent="0.25">
      <c r="B54" s="63"/>
      <c r="C54" s="71"/>
      <c r="D54" s="63"/>
      <c r="E54" s="56"/>
      <c r="F54" s="59"/>
      <c r="G54" s="59"/>
      <c r="H54" s="378"/>
      <c r="I54" s="379"/>
      <c r="J54" s="380"/>
      <c r="K54" s="380"/>
      <c r="L54" s="11">
        <f t="shared" si="14"/>
        <v>0</v>
      </c>
      <c r="M54" s="18"/>
      <c r="N54" s="12" t="str">
        <f t="shared" si="15"/>
        <v>0</v>
      </c>
      <c r="O54" s="69"/>
      <c r="P54" s="60"/>
    </row>
    <row r="55" spans="2:18" x14ac:dyDescent="0.25">
      <c r="B55" s="63"/>
      <c r="C55" s="71"/>
      <c r="D55" s="63"/>
      <c r="E55" s="56"/>
      <c r="F55" s="59"/>
      <c r="G55" s="59"/>
      <c r="H55" s="378"/>
      <c r="I55" s="381"/>
      <c r="J55" s="381"/>
      <c r="K55" s="382"/>
      <c r="L55" s="11">
        <f t="shared" si="14"/>
        <v>0</v>
      </c>
      <c r="M55" s="18"/>
      <c r="N55" s="12" t="str">
        <f t="shared" si="15"/>
        <v>0</v>
      </c>
      <c r="O55" s="69"/>
      <c r="P55" s="60"/>
    </row>
    <row r="56" spans="2:18" x14ac:dyDescent="0.25">
      <c r="B56" s="63"/>
      <c r="C56" s="71"/>
      <c r="D56" s="63"/>
      <c r="E56" s="56" t="s">
        <v>54</v>
      </c>
      <c r="F56" s="59">
        <f>VLOOKUP(E56,$S$11:$T$28,2,FALSE)</f>
        <v>10</v>
      </c>
      <c r="G56" s="59">
        <f>F56*H56</f>
        <v>0</v>
      </c>
      <c r="H56" s="378"/>
      <c r="I56" s="379"/>
      <c r="J56" s="383"/>
      <c r="K56" s="383"/>
      <c r="L56" s="11">
        <f t="shared" si="14"/>
        <v>0</v>
      </c>
      <c r="M56" s="18"/>
      <c r="N56" s="12" t="str">
        <f t="shared" si="15"/>
        <v>0</v>
      </c>
      <c r="O56" s="69" t="str">
        <f>IFERROR(SUM(L56:L60)/H56,"")</f>
        <v/>
      </c>
      <c r="P56" s="60" t="str">
        <f>IFERROR(1-(O56/F56),"0")</f>
        <v>0</v>
      </c>
    </row>
    <row r="57" spans="2:18" x14ac:dyDescent="0.25">
      <c r="B57" s="63"/>
      <c r="C57" s="71"/>
      <c r="D57" s="63"/>
      <c r="E57" s="56"/>
      <c r="F57" s="59"/>
      <c r="G57" s="59"/>
      <c r="H57" s="378"/>
      <c r="I57" s="379"/>
      <c r="J57" s="383"/>
      <c r="K57" s="383"/>
      <c r="L57" s="11">
        <f t="shared" si="14"/>
        <v>0</v>
      </c>
      <c r="M57" s="18"/>
      <c r="N57" s="12" t="str">
        <f t="shared" si="15"/>
        <v>0</v>
      </c>
      <c r="O57" s="69"/>
      <c r="P57" s="60"/>
    </row>
    <row r="58" spans="2:18" x14ac:dyDescent="0.25">
      <c r="B58" s="63"/>
      <c r="C58" s="71"/>
      <c r="D58" s="63"/>
      <c r="E58" s="56"/>
      <c r="F58" s="59"/>
      <c r="G58" s="59"/>
      <c r="H58" s="378"/>
      <c r="I58" s="379"/>
      <c r="J58" s="380"/>
      <c r="K58" s="380"/>
      <c r="L58" s="11">
        <f t="shared" si="14"/>
        <v>0</v>
      </c>
      <c r="M58" s="18"/>
      <c r="N58" s="12" t="str">
        <f t="shared" si="15"/>
        <v>0</v>
      </c>
      <c r="O58" s="69"/>
      <c r="P58" s="60"/>
    </row>
    <row r="59" spans="2:18" x14ac:dyDescent="0.25">
      <c r="B59" s="63"/>
      <c r="C59" s="71"/>
      <c r="D59" s="63"/>
      <c r="E59" s="56"/>
      <c r="F59" s="59"/>
      <c r="G59" s="59"/>
      <c r="H59" s="378"/>
      <c r="I59" s="381"/>
      <c r="J59" s="381"/>
      <c r="K59" s="382"/>
      <c r="L59" s="11">
        <f t="shared" si="14"/>
        <v>0</v>
      </c>
      <c r="M59" s="18"/>
      <c r="N59" s="12" t="str">
        <f t="shared" si="15"/>
        <v>0</v>
      </c>
      <c r="O59" s="69"/>
      <c r="P59" s="60"/>
    </row>
    <row r="60" spans="2:18" x14ac:dyDescent="0.25">
      <c r="B60" s="63"/>
      <c r="C60" s="71"/>
      <c r="D60" s="63"/>
      <c r="E60" s="56"/>
      <c r="F60" s="59"/>
      <c r="G60" s="59"/>
      <c r="H60" s="378"/>
      <c r="I60" s="381"/>
      <c r="J60" s="381"/>
      <c r="K60" s="382"/>
      <c r="L60" s="11">
        <f t="shared" si="14"/>
        <v>0</v>
      </c>
      <c r="M60" s="18"/>
      <c r="N60" s="12" t="str">
        <f t="shared" si="15"/>
        <v>0</v>
      </c>
      <c r="O60" s="69"/>
      <c r="P60" s="60"/>
    </row>
    <row r="61" spans="2:18" x14ac:dyDescent="0.25">
      <c r="B61" s="63"/>
      <c r="C61" s="71"/>
      <c r="D61" s="63"/>
      <c r="E61" s="56" t="s">
        <v>32</v>
      </c>
      <c r="F61" s="59">
        <f>VLOOKUP(E61,$S$10:$T$28,2,FALSE)</f>
        <v>6.5</v>
      </c>
      <c r="G61" s="59">
        <f>F61*H61</f>
        <v>0</v>
      </c>
      <c r="H61" s="378"/>
      <c r="I61" s="379"/>
      <c r="J61" s="380"/>
      <c r="K61" s="380"/>
      <c r="L61" s="11">
        <f t="shared" si="14"/>
        <v>0</v>
      </c>
      <c r="M61" s="18"/>
      <c r="N61" s="12" t="str">
        <f t="shared" si="15"/>
        <v>0</v>
      </c>
      <c r="O61" s="69" t="str">
        <f>IFERROR(SUM(L61:L63)/H61,"")</f>
        <v/>
      </c>
      <c r="P61" s="60" t="str">
        <f>IFERROR(1-(O61/F61),"0")</f>
        <v>0</v>
      </c>
    </row>
    <row r="62" spans="2:18" x14ac:dyDescent="0.25">
      <c r="B62" s="63"/>
      <c r="C62" s="71"/>
      <c r="D62" s="63"/>
      <c r="E62" s="56"/>
      <c r="F62" s="59"/>
      <c r="G62" s="59"/>
      <c r="H62" s="378"/>
      <c r="I62" s="379"/>
      <c r="J62" s="383"/>
      <c r="K62" s="380"/>
      <c r="L62" s="11">
        <f t="shared" si="14"/>
        <v>0</v>
      </c>
      <c r="M62" s="18"/>
      <c r="N62" s="12" t="str">
        <f t="shared" si="15"/>
        <v>0</v>
      </c>
      <c r="O62" s="69"/>
      <c r="P62" s="60"/>
    </row>
    <row r="63" spans="2:18" x14ac:dyDescent="0.25">
      <c r="B63" s="63"/>
      <c r="C63" s="71"/>
      <c r="D63" s="63"/>
      <c r="E63" s="56"/>
      <c r="F63" s="59"/>
      <c r="G63" s="59"/>
      <c r="H63" s="378"/>
      <c r="I63" s="379"/>
      <c r="J63" s="380"/>
      <c r="K63" s="380"/>
      <c r="L63" s="11">
        <f t="shared" si="14"/>
        <v>0</v>
      </c>
      <c r="M63" s="18"/>
      <c r="N63" s="12" t="str">
        <f t="shared" si="15"/>
        <v>0</v>
      </c>
      <c r="O63" s="69"/>
      <c r="P63" s="60"/>
    </row>
    <row r="64" spans="2:18" x14ac:dyDescent="0.25">
      <c r="B64" s="63"/>
      <c r="C64" s="71"/>
      <c r="D64" s="63"/>
      <c r="E64" s="56" t="s">
        <v>28</v>
      </c>
      <c r="F64" s="59">
        <f t="shared" ref="F64" si="16">VLOOKUP(E64,$S$10:$T$28,2,FALSE)</f>
        <v>12</v>
      </c>
      <c r="G64" s="59">
        <f>F64*H64</f>
        <v>0</v>
      </c>
      <c r="H64" s="378"/>
      <c r="I64" s="381"/>
      <c r="J64" s="381"/>
      <c r="K64" s="382"/>
      <c r="L64" s="11">
        <f t="shared" si="14"/>
        <v>0</v>
      </c>
      <c r="M64" s="18"/>
      <c r="N64" s="12" t="str">
        <f t="shared" si="15"/>
        <v>0</v>
      </c>
      <c r="O64" s="69" t="str">
        <f t="shared" ref="O64" si="17">IFERROR(SUM(L64:L66)/H64,"")</f>
        <v/>
      </c>
      <c r="P64" s="60" t="str">
        <f t="shared" ref="P64" si="18">IFERROR(1-(O64/F64),"0")</f>
        <v>0</v>
      </c>
      <c r="R64" s="1"/>
    </row>
    <row r="65" spans="2:16" x14ac:dyDescent="0.25">
      <c r="B65" s="63"/>
      <c r="C65" s="71"/>
      <c r="D65" s="63"/>
      <c r="E65" s="56"/>
      <c r="F65" s="59"/>
      <c r="G65" s="59"/>
      <c r="H65" s="378"/>
      <c r="I65" s="381"/>
      <c r="J65" s="381"/>
      <c r="K65" s="382"/>
      <c r="L65" s="11">
        <f t="shared" si="14"/>
        <v>0</v>
      </c>
      <c r="M65" s="18"/>
      <c r="N65" s="12" t="str">
        <f t="shared" si="15"/>
        <v>0</v>
      </c>
      <c r="O65" s="69"/>
      <c r="P65" s="60"/>
    </row>
    <row r="66" spans="2:16" x14ac:dyDescent="0.25">
      <c r="B66" s="63"/>
      <c r="C66" s="71"/>
      <c r="D66" s="63"/>
      <c r="E66" s="56"/>
      <c r="F66" s="59"/>
      <c r="G66" s="59"/>
      <c r="H66" s="378"/>
      <c r="I66" s="381"/>
      <c r="J66" s="381"/>
      <c r="K66" s="382"/>
      <c r="L66" s="11">
        <f t="shared" si="14"/>
        <v>0</v>
      </c>
      <c r="M66" s="18"/>
      <c r="N66" s="12" t="str">
        <f t="shared" si="15"/>
        <v>0</v>
      </c>
      <c r="O66" s="69"/>
      <c r="P66" s="60"/>
    </row>
    <row r="67" spans="2:16" x14ac:dyDescent="0.25">
      <c r="B67" s="63"/>
      <c r="C67" s="71"/>
      <c r="D67" s="63"/>
      <c r="E67" s="56" t="s">
        <v>52</v>
      </c>
      <c r="F67" s="59">
        <f t="shared" ref="F67" si="19">VLOOKUP(E67,$S$10:$T$28,2,FALSE)</f>
        <v>6.5</v>
      </c>
      <c r="G67" s="65">
        <f>F67*H67</f>
        <v>0</v>
      </c>
      <c r="H67" s="378"/>
      <c r="I67" s="379"/>
      <c r="J67" s="380"/>
      <c r="K67" s="380"/>
      <c r="L67" s="11">
        <f t="shared" si="14"/>
        <v>0</v>
      </c>
      <c r="M67" s="18"/>
      <c r="N67" s="12" t="str">
        <f t="shared" si="15"/>
        <v>0</v>
      </c>
      <c r="O67" s="69" t="str">
        <f t="shared" ref="O67" si="20">IFERROR(SUM(L67:L69)/H67,"")</f>
        <v/>
      </c>
      <c r="P67" s="60" t="str">
        <f t="shared" ref="P67" si="21">IFERROR(1-(O67/F67),"0")</f>
        <v>0</v>
      </c>
    </row>
    <row r="68" spans="2:16" x14ac:dyDescent="0.25">
      <c r="B68" s="63"/>
      <c r="C68" s="71"/>
      <c r="D68" s="63"/>
      <c r="E68" s="56"/>
      <c r="F68" s="59"/>
      <c r="G68" s="66"/>
      <c r="H68" s="378"/>
      <c r="I68" s="379"/>
      <c r="J68" s="380"/>
      <c r="K68" s="380"/>
      <c r="L68" s="11">
        <f t="shared" si="14"/>
        <v>0</v>
      </c>
      <c r="M68" s="18"/>
      <c r="N68" s="12" t="str">
        <f t="shared" si="15"/>
        <v>0</v>
      </c>
      <c r="O68" s="69"/>
      <c r="P68" s="60"/>
    </row>
    <row r="69" spans="2:16" x14ac:dyDescent="0.25">
      <c r="B69" s="63"/>
      <c r="C69" s="71"/>
      <c r="D69" s="63"/>
      <c r="E69" s="56"/>
      <c r="F69" s="59"/>
      <c r="G69" s="67"/>
      <c r="H69" s="378"/>
      <c r="I69" s="379"/>
      <c r="J69" s="383"/>
      <c r="K69" s="380"/>
      <c r="L69" s="11">
        <f t="shared" si="14"/>
        <v>0</v>
      </c>
      <c r="M69" s="18"/>
      <c r="N69" s="12" t="str">
        <f t="shared" si="15"/>
        <v>0</v>
      </c>
      <c r="O69" s="69"/>
      <c r="P69" s="60"/>
    </row>
    <row r="70" spans="2:16" x14ac:dyDescent="0.25">
      <c r="B70" s="63"/>
      <c r="C70" s="71"/>
      <c r="D70" s="63"/>
      <c r="E70" s="56" t="s">
        <v>33</v>
      </c>
      <c r="F70" s="59">
        <f t="shared" ref="F70" si="22">VLOOKUP(E70,$S$10:$T$28,2,FALSE)</f>
        <v>6.5</v>
      </c>
      <c r="G70" s="59">
        <f>F70*H70</f>
        <v>0</v>
      </c>
      <c r="H70" s="378"/>
      <c r="I70" s="381"/>
      <c r="J70" s="381"/>
      <c r="K70" s="382"/>
      <c r="L70" s="11">
        <f t="shared" si="14"/>
        <v>0</v>
      </c>
      <c r="M70" s="18"/>
      <c r="N70" s="12" t="str">
        <f t="shared" si="15"/>
        <v>0</v>
      </c>
      <c r="O70" s="69" t="str">
        <f t="shared" ref="O70" si="23">IFERROR(SUM(L70:L72)/H70,"")</f>
        <v/>
      </c>
      <c r="P70" s="60" t="str">
        <f t="shared" ref="P70" si="24">IFERROR(1-(O70/F70),"0")</f>
        <v>0</v>
      </c>
    </row>
    <row r="71" spans="2:16" x14ac:dyDescent="0.25">
      <c r="B71" s="63"/>
      <c r="C71" s="71"/>
      <c r="D71" s="63"/>
      <c r="E71" s="56"/>
      <c r="F71" s="59"/>
      <c r="G71" s="59"/>
      <c r="H71" s="378"/>
      <c r="I71" s="381"/>
      <c r="J71" s="381"/>
      <c r="K71" s="382"/>
      <c r="L71" s="11">
        <f t="shared" si="14"/>
        <v>0</v>
      </c>
      <c r="M71" s="18"/>
      <c r="N71" s="12" t="str">
        <f t="shared" si="15"/>
        <v>0</v>
      </c>
      <c r="O71" s="69"/>
      <c r="P71" s="60"/>
    </row>
    <row r="72" spans="2:16" x14ac:dyDescent="0.25">
      <c r="B72" s="63"/>
      <c r="C72" s="71"/>
      <c r="D72" s="63"/>
      <c r="E72" s="56"/>
      <c r="F72" s="59"/>
      <c r="G72" s="59"/>
      <c r="H72" s="378"/>
      <c r="I72" s="381"/>
      <c r="J72" s="381"/>
      <c r="K72" s="382"/>
      <c r="L72" s="11">
        <f t="shared" si="14"/>
        <v>0</v>
      </c>
      <c r="M72" s="18"/>
      <c r="N72" s="12" t="str">
        <f t="shared" si="15"/>
        <v>0</v>
      </c>
      <c r="O72" s="69"/>
      <c r="P72" s="60"/>
    </row>
    <row r="73" spans="2:16" x14ac:dyDescent="0.25">
      <c r="B73" s="63"/>
      <c r="C73" s="71"/>
      <c r="D73" s="63"/>
      <c r="E73" s="56" t="s">
        <v>26</v>
      </c>
      <c r="F73" s="59">
        <f t="shared" ref="F73" si="25">VLOOKUP(E73,$S$10:$T$28,2,FALSE)</f>
        <v>6.5</v>
      </c>
      <c r="G73" s="59">
        <f>F73*H73</f>
        <v>0</v>
      </c>
      <c r="H73" s="378"/>
      <c r="I73" s="379"/>
      <c r="J73" s="380"/>
      <c r="K73" s="380"/>
      <c r="L73" s="11">
        <f t="shared" si="14"/>
        <v>0</v>
      </c>
      <c r="M73" s="18"/>
      <c r="N73" s="12" t="str">
        <f t="shared" si="15"/>
        <v>0</v>
      </c>
      <c r="O73" s="69" t="str">
        <f t="shared" ref="O73" si="26">IFERROR(SUM(L73:L75)/H73,"")</f>
        <v/>
      </c>
      <c r="P73" s="60" t="str">
        <f t="shared" ref="P73" si="27">IFERROR(1-(O73/F73),"0")</f>
        <v>0</v>
      </c>
    </row>
    <row r="74" spans="2:16" x14ac:dyDescent="0.25">
      <c r="B74" s="63"/>
      <c r="C74" s="71"/>
      <c r="D74" s="63"/>
      <c r="E74" s="56"/>
      <c r="F74" s="59"/>
      <c r="G74" s="59"/>
      <c r="H74" s="378"/>
      <c r="I74" s="381"/>
      <c r="J74" s="381"/>
      <c r="K74" s="382"/>
      <c r="L74" s="11">
        <f t="shared" si="14"/>
        <v>0</v>
      </c>
      <c r="M74" s="18"/>
      <c r="N74" s="12" t="str">
        <f t="shared" si="15"/>
        <v>0</v>
      </c>
      <c r="O74" s="69"/>
      <c r="P74" s="60"/>
    </row>
    <row r="75" spans="2:16" x14ac:dyDescent="0.25">
      <c r="B75" s="63"/>
      <c r="C75" s="71"/>
      <c r="D75" s="63"/>
      <c r="E75" s="57"/>
      <c r="F75" s="59"/>
      <c r="G75" s="59"/>
      <c r="H75" s="384"/>
      <c r="I75" s="381"/>
      <c r="J75" s="381"/>
      <c r="K75" s="382"/>
      <c r="L75" s="11">
        <f t="shared" si="14"/>
        <v>0</v>
      </c>
      <c r="M75" s="18"/>
      <c r="N75" s="12" t="str">
        <f t="shared" si="15"/>
        <v>0</v>
      </c>
      <c r="O75" s="69"/>
      <c r="P75" s="60"/>
    </row>
    <row r="76" spans="2:16" x14ac:dyDescent="0.25">
      <c r="B76" s="63"/>
      <c r="C76" s="71"/>
      <c r="D76" s="63"/>
      <c r="E76" s="56" t="s">
        <v>21</v>
      </c>
      <c r="F76" s="59">
        <f>VLOOKUP(E76,$S$11:$T$28,2,FALSE)</f>
        <v>10</v>
      </c>
      <c r="G76" s="64">
        <f>F76*H76</f>
        <v>0</v>
      </c>
      <c r="H76" s="385"/>
      <c r="I76" s="381"/>
      <c r="J76" s="381"/>
      <c r="K76" s="382"/>
      <c r="L76" s="11">
        <f t="shared" si="14"/>
        <v>0</v>
      </c>
      <c r="M76" s="18"/>
      <c r="N76" s="12" t="str">
        <f t="shared" si="15"/>
        <v>0</v>
      </c>
      <c r="O76" s="69" t="str">
        <f>IFERROR(SUM(L76:L80)/H76,"")</f>
        <v/>
      </c>
      <c r="P76" s="60" t="str">
        <f>IFERROR(1-(O76/F76),"0")</f>
        <v>0</v>
      </c>
    </row>
    <row r="77" spans="2:16" x14ac:dyDescent="0.25">
      <c r="B77" s="63"/>
      <c r="C77" s="71"/>
      <c r="D77" s="63"/>
      <c r="E77" s="56"/>
      <c r="F77" s="59"/>
      <c r="G77" s="64"/>
      <c r="H77" s="385"/>
      <c r="I77" s="381"/>
      <c r="J77" s="381"/>
      <c r="K77" s="382"/>
      <c r="L77" s="11">
        <f t="shared" si="14"/>
        <v>0</v>
      </c>
      <c r="M77" s="18"/>
      <c r="N77" s="12" t="str">
        <f t="shared" si="15"/>
        <v>0</v>
      </c>
      <c r="O77" s="69"/>
      <c r="P77" s="60"/>
    </row>
    <row r="78" spans="2:16" x14ac:dyDescent="0.25">
      <c r="B78" s="63"/>
      <c r="C78" s="71"/>
      <c r="D78" s="63"/>
      <c r="E78" s="56"/>
      <c r="F78" s="59"/>
      <c r="G78" s="64"/>
      <c r="H78" s="385"/>
      <c r="I78" s="381"/>
      <c r="J78" s="381"/>
      <c r="K78" s="382"/>
      <c r="L78" s="11">
        <f t="shared" si="14"/>
        <v>0</v>
      </c>
      <c r="M78" s="18"/>
      <c r="N78" s="12" t="str">
        <f t="shared" si="15"/>
        <v>0</v>
      </c>
      <c r="O78" s="69"/>
      <c r="P78" s="60"/>
    </row>
    <row r="79" spans="2:16" x14ac:dyDescent="0.25">
      <c r="B79" s="63"/>
      <c r="C79" s="71"/>
      <c r="D79" s="63"/>
      <c r="E79" s="56"/>
      <c r="F79" s="59"/>
      <c r="G79" s="64"/>
      <c r="H79" s="385"/>
      <c r="I79" s="381"/>
      <c r="J79" s="381"/>
      <c r="K79" s="382"/>
      <c r="L79" s="11">
        <f t="shared" si="14"/>
        <v>0</v>
      </c>
      <c r="M79" s="18"/>
      <c r="N79" s="12" t="str">
        <f t="shared" si="15"/>
        <v>0</v>
      </c>
      <c r="O79" s="69"/>
      <c r="P79" s="60"/>
    </row>
    <row r="80" spans="2:16" x14ac:dyDescent="0.25">
      <c r="B80" s="63"/>
      <c r="C80" s="72"/>
      <c r="D80" s="63"/>
      <c r="E80" s="56"/>
      <c r="F80" s="59"/>
      <c r="G80" s="64"/>
      <c r="H80" s="385"/>
      <c r="I80" s="381"/>
      <c r="J80" s="381"/>
      <c r="K80" s="382"/>
      <c r="L80" s="11">
        <f t="shared" si="14"/>
        <v>0</v>
      </c>
      <c r="M80" s="18"/>
      <c r="N80" s="12" t="str">
        <f t="shared" si="15"/>
        <v>0</v>
      </c>
      <c r="O80" s="69"/>
      <c r="P80" s="60"/>
    </row>
    <row r="81" spans="2:16" x14ac:dyDescent="0.25">
      <c r="B81" s="68" t="s">
        <v>13</v>
      </c>
      <c r="C81" s="61"/>
      <c r="D81" s="61"/>
      <c r="E81" s="61"/>
      <c r="F81" s="62"/>
      <c r="G81" s="13">
        <f>SUM(G51:G80)</f>
        <v>0</v>
      </c>
      <c r="H81" s="14" t="s">
        <v>56</v>
      </c>
      <c r="I81" s="61" t="s">
        <v>13</v>
      </c>
      <c r="J81" s="61"/>
      <c r="K81" s="62"/>
      <c r="L81" s="15">
        <f>SUM(L51:L75)</f>
        <v>0</v>
      </c>
      <c r="M81" s="16" t="s">
        <v>56</v>
      </c>
      <c r="N81" s="61" t="s">
        <v>57</v>
      </c>
      <c r="O81" s="62"/>
      <c r="P81" s="17" t="str">
        <f>IFERROR(1-(L81/G81),"0")</f>
        <v>0</v>
      </c>
    </row>
    <row r="82" spans="2:16" x14ac:dyDescent="0.25">
      <c r="B82" s="6"/>
      <c r="C82" s="6"/>
      <c r="D82" s="6"/>
      <c r="E82" s="6"/>
      <c r="F82" s="6"/>
      <c r="G82" s="6"/>
      <c r="H82" s="6"/>
      <c r="I82" s="7"/>
      <c r="J82" s="7"/>
      <c r="K82" s="7"/>
      <c r="L82" s="6"/>
      <c r="M82" s="6"/>
      <c r="N82" s="6"/>
      <c r="O82" s="6"/>
      <c r="P82" s="6"/>
    </row>
    <row r="83" spans="2:16" x14ac:dyDescent="0.25">
      <c r="B83" s="9" t="s">
        <v>23</v>
      </c>
      <c r="C83" s="9" t="s">
        <v>304</v>
      </c>
      <c r="D83" s="9" t="s">
        <v>42</v>
      </c>
      <c r="E83" s="9" t="s">
        <v>82</v>
      </c>
      <c r="F83" s="9" t="s">
        <v>43</v>
      </c>
      <c r="G83" s="9" t="s">
        <v>55</v>
      </c>
      <c r="H83" s="10" t="s">
        <v>44</v>
      </c>
      <c r="I83" s="10" t="s">
        <v>45</v>
      </c>
      <c r="J83" s="10" t="s">
        <v>46</v>
      </c>
      <c r="K83" s="10" t="s">
        <v>47</v>
      </c>
      <c r="L83" s="10" t="s">
        <v>53</v>
      </c>
      <c r="M83" s="10" t="s">
        <v>48</v>
      </c>
      <c r="N83" s="10" t="s">
        <v>49</v>
      </c>
      <c r="O83" s="10" t="s">
        <v>50</v>
      </c>
      <c r="P83" s="10" t="s">
        <v>51</v>
      </c>
    </row>
    <row r="84" spans="2:16" x14ac:dyDescent="0.25">
      <c r="B84" s="63"/>
      <c r="C84" s="70">
        <f>SUM(H84:H113)</f>
        <v>0</v>
      </c>
      <c r="D84" s="63"/>
      <c r="E84" s="56" t="s">
        <v>35</v>
      </c>
      <c r="F84" s="59">
        <f>VLOOKUP(E84,$S$11:$T$28,2,FALSE)</f>
        <v>12</v>
      </c>
      <c r="G84" s="59">
        <f>F84*H84</f>
        <v>0</v>
      </c>
      <c r="H84" s="378"/>
      <c r="I84" s="379"/>
      <c r="J84" s="383"/>
      <c r="K84" s="383"/>
      <c r="L84" s="11">
        <f>J84*K84</f>
        <v>0</v>
      </c>
      <c r="M84" s="18"/>
      <c r="N84" s="12" t="str">
        <f>IFERROR(M84/K84,"0")</f>
        <v>0</v>
      </c>
      <c r="O84" s="69" t="str">
        <f>IFERROR(SUM(L84:L88)/H84,"")</f>
        <v/>
      </c>
      <c r="P84" s="60" t="str">
        <f>IFERROR(1-(O84/F84),"0")</f>
        <v>0</v>
      </c>
    </row>
    <row r="85" spans="2:16" x14ac:dyDescent="0.25">
      <c r="B85" s="63"/>
      <c r="C85" s="71"/>
      <c r="D85" s="63"/>
      <c r="E85" s="56"/>
      <c r="F85" s="59"/>
      <c r="G85" s="59"/>
      <c r="H85" s="378"/>
      <c r="I85" s="379"/>
      <c r="J85" s="380"/>
      <c r="K85" s="380"/>
      <c r="L85" s="11">
        <f t="shared" ref="L85:L113" si="28">J85*K85</f>
        <v>0</v>
      </c>
      <c r="M85" s="18"/>
      <c r="N85" s="12" t="str">
        <f t="shared" ref="N85:N113" si="29">IFERROR(M85/K85,"0")</f>
        <v>0</v>
      </c>
      <c r="O85" s="69"/>
      <c r="P85" s="60"/>
    </row>
    <row r="86" spans="2:16" x14ac:dyDescent="0.25">
      <c r="B86" s="63"/>
      <c r="C86" s="71"/>
      <c r="D86" s="63"/>
      <c r="E86" s="56"/>
      <c r="F86" s="59"/>
      <c r="G86" s="59"/>
      <c r="H86" s="378"/>
      <c r="I86" s="379"/>
      <c r="J86" s="383"/>
      <c r="K86" s="383"/>
      <c r="L86" s="11">
        <f t="shared" si="28"/>
        <v>0</v>
      </c>
      <c r="M86" s="18"/>
      <c r="N86" s="12" t="str">
        <f t="shared" si="29"/>
        <v>0</v>
      </c>
      <c r="O86" s="69"/>
      <c r="P86" s="60"/>
    </row>
    <row r="87" spans="2:16" x14ac:dyDescent="0.25">
      <c r="B87" s="63"/>
      <c r="C87" s="71"/>
      <c r="D87" s="63"/>
      <c r="E87" s="56"/>
      <c r="F87" s="59"/>
      <c r="G87" s="59"/>
      <c r="H87" s="378"/>
      <c r="I87" s="379"/>
      <c r="J87" s="380"/>
      <c r="K87" s="380"/>
      <c r="L87" s="11">
        <f t="shared" si="28"/>
        <v>0</v>
      </c>
      <c r="M87" s="18"/>
      <c r="N87" s="12" t="str">
        <f t="shared" si="29"/>
        <v>0</v>
      </c>
      <c r="O87" s="69"/>
      <c r="P87" s="60"/>
    </row>
    <row r="88" spans="2:16" x14ac:dyDescent="0.25">
      <c r="B88" s="63"/>
      <c r="C88" s="71"/>
      <c r="D88" s="63"/>
      <c r="E88" s="56"/>
      <c r="F88" s="59"/>
      <c r="G88" s="59"/>
      <c r="H88" s="378"/>
      <c r="I88" s="381"/>
      <c r="J88" s="381"/>
      <c r="K88" s="382"/>
      <c r="L88" s="11">
        <f t="shared" si="28"/>
        <v>0</v>
      </c>
      <c r="M88" s="18"/>
      <c r="N88" s="12" t="str">
        <f t="shared" si="29"/>
        <v>0</v>
      </c>
      <c r="O88" s="69"/>
      <c r="P88" s="60"/>
    </row>
    <row r="89" spans="2:16" x14ac:dyDescent="0.25">
      <c r="B89" s="63"/>
      <c r="C89" s="71"/>
      <c r="D89" s="63"/>
      <c r="E89" s="56" t="s">
        <v>54</v>
      </c>
      <c r="F89" s="59">
        <f>VLOOKUP(E89,$S$11:$T$28,2,FALSE)</f>
        <v>10</v>
      </c>
      <c r="G89" s="59">
        <f>F89*H89</f>
        <v>0</v>
      </c>
      <c r="H89" s="378"/>
      <c r="I89" s="379"/>
      <c r="J89" s="383"/>
      <c r="K89" s="383"/>
      <c r="L89" s="11">
        <f t="shared" si="28"/>
        <v>0</v>
      </c>
      <c r="M89" s="18"/>
      <c r="N89" s="12" t="str">
        <f t="shared" si="29"/>
        <v>0</v>
      </c>
      <c r="O89" s="69" t="str">
        <f>IFERROR(SUM(L89:L93)/H89,"")</f>
        <v/>
      </c>
      <c r="P89" s="60" t="str">
        <f>IFERROR(1-(O89/F89),"0")</f>
        <v>0</v>
      </c>
    </row>
    <row r="90" spans="2:16" x14ac:dyDescent="0.25">
      <c r="B90" s="63"/>
      <c r="C90" s="71"/>
      <c r="D90" s="63"/>
      <c r="E90" s="56"/>
      <c r="F90" s="59"/>
      <c r="G90" s="59"/>
      <c r="H90" s="378"/>
      <c r="I90" s="379"/>
      <c r="J90" s="380"/>
      <c r="K90" s="380"/>
      <c r="L90" s="11">
        <f t="shared" si="28"/>
        <v>0</v>
      </c>
      <c r="M90" s="18"/>
      <c r="N90" s="12" t="str">
        <f t="shared" si="29"/>
        <v>0</v>
      </c>
      <c r="O90" s="69"/>
      <c r="P90" s="60"/>
    </row>
    <row r="91" spans="2:16" x14ac:dyDescent="0.25">
      <c r="B91" s="63"/>
      <c r="C91" s="71"/>
      <c r="D91" s="63"/>
      <c r="E91" s="56"/>
      <c r="F91" s="59"/>
      <c r="G91" s="59"/>
      <c r="H91" s="378"/>
      <c r="I91" s="379"/>
      <c r="J91" s="383"/>
      <c r="K91" s="383"/>
      <c r="L91" s="11">
        <f t="shared" si="28"/>
        <v>0</v>
      </c>
      <c r="M91" s="18"/>
      <c r="N91" s="12" t="str">
        <f t="shared" si="29"/>
        <v>0</v>
      </c>
      <c r="O91" s="69"/>
      <c r="P91" s="60"/>
    </row>
    <row r="92" spans="2:16" x14ac:dyDescent="0.25">
      <c r="B92" s="63"/>
      <c r="C92" s="71"/>
      <c r="D92" s="63"/>
      <c r="E92" s="56"/>
      <c r="F92" s="59"/>
      <c r="G92" s="59"/>
      <c r="H92" s="378"/>
      <c r="I92" s="379"/>
      <c r="J92" s="380"/>
      <c r="K92" s="380"/>
      <c r="L92" s="11">
        <f t="shared" si="28"/>
        <v>0</v>
      </c>
      <c r="M92" s="18"/>
      <c r="N92" s="12" t="str">
        <f t="shared" si="29"/>
        <v>0</v>
      </c>
      <c r="O92" s="69"/>
      <c r="P92" s="60"/>
    </row>
    <row r="93" spans="2:16" x14ac:dyDescent="0.25">
      <c r="B93" s="63"/>
      <c r="C93" s="71"/>
      <c r="D93" s="63"/>
      <c r="E93" s="56"/>
      <c r="F93" s="59"/>
      <c r="G93" s="59"/>
      <c r="H93" s="378"/>
      <c r="I93" s="381"/>
      <c r="J93" s="381"/>
      <c r="K93" s="382"/>
      <c r="L93" s="11">
        <f t="shared" si="28"/>
        <v>0</v>
      </c>
      <c r="M93" s="18"/>
      <c r="N93" s="12" t="str">
        <f t="shared" si="29"/>
        <v>0</v>
      </c>
      <c r="O93" s="69"/>
      <c r="P93" s="60"/>
    </row>
    <row r="94" spans="2:16" x14ac:dyDescent="0.25">
      <c r="B94" s="63"/>
      <c r="C94" s="71"/>
      <c r="D94" s="63"/>
      <c r="E94" s="56" t="s">
        <v>32</v>
      </c>
      <c r="F94" s="59">
        <f>VLOOKUP(E94,$S$10:$T$28,2,FALSE)</f>
        <v>6.5</v>
      </c>
      <c r="G94" s="59">
        <f>F94*H94</f>
        <v>0</v>
      </c>
      <c r="H94" s="378"/>
      <c r="I94" s="379"/>
      <c r="J94" s="380"/>
      <c r="K94" s="380"/>
      <c r="L94" s="11">
        <f t="shared" si="28"/>
        <v>0</v>
      </c>
      <c r="M94" s="18"/>
      <c r="N94" s="12" t="str">
        <f t="shared" si="29"/>
        <v>0</v>
      </c>
      <c r="O94" s="69" t="str">
        <f>IFERROR(SUM(L94:L96)/H94,"")</f>
        <v/>
      </c>
      <c r="P94" s="60" t="str">
        <f>IFERROR(1-(O94/F94),"0")</f>
        <v>0</v>
      </c>
    </row>
    <row r="95" spans="2:16" x14ac:dyDescent="0.25">
      <c r="B95" s="63"/>
      <c r="C95" s="71"/>
      <c r="D95" s="63"/>
      <c r="E95" s="56"/>
      <c r="F95" s="59"/>
      <c r="G95" s="59"/>
      <c r="H95" s="378"/>
      <c r="I95" s="379"/>
      <c r="J95" s="380"/>
      <c r="K95" s="380"/>
      <c r="L95" s="11">
        <f t="shared" si="28"/>
        <v>0</v>
      </c>
      <c r="M95" s="18"/>
      <c r="N95" s="12" t="str">
        <f t="shared" si="29"/>
        <v>0</v>
      </c>
      <c r="O95" s="69"/>
      <c r="P95" s="60"/>
    </row>
    <row r="96" spans="2:16" x14ac:dyDescent="0.25">
      <c r="B96" s="63"/>
      <c r="C96" s="71"/>
      <c r="D96" s="63"/>
      <c r="E96" s="56"/>
      <c r="F96" s="59"/>
      <c r="G96" s="59"/>
      <c r="H96" s="378"/>
      <c r="I96" s="379"/>
      <c r="J96" s="380"/>
      <c r="K96" s="380"/>
      <c r="L96" s="11">
        <f t="shared" si="28"/>
        <v>0</v>
      </c>
      <c r="M96" s="18"/>
      <c r="N96" s="12" t="str">
        <f t="shared" si="29"/>
        <v>0</v>
      </c>
      <c r="O96" s="69"/>
      <c r="P96" s="60"/>
    </row>
    <row r="97" spans="2:18" x14ac:dyDescent="0.25">
      <c r="B97" s="63"/>
      <c r="C97" s="71"/>
      <c r="D97" s="63"/>
      <c r="E97" s="56" t="s">
        <v>28</v>
      </c>
      <c r="F97" s="59">
        <f t="shared" ref="F97" si="30">VLOOKUP(E97,$S$10:$T$28,2,FALSE)</f>
        <v>12</v>
      </c>
      <c r="G97" s="59">
        <f>F97*H97</f>
        <v>0</v>
      </c>
      <c r="H97" s="378"/>
      <c r="I97" s="381"/>
      <c r="J97" s="381"/>
      <c r="K97" s="382"/>
      <c r="L97" s="11">
        <f t="shared" si="28"/>
        <v>0</v>
      </c>
      <c r="M97" s="18"/>
      <c r="N97" s="12" t="str">
        <f t="shared" si="29"/>
        <v>0</v>
      </c>
      <c r="O97" s="69" t="str">
        <f t="shared" ref="O97" si="31">IFERROR(SUM(L97:L99)/H97,"")</f>
        <v/>
      </c>
      <c r="P97" s="60" t="str">
        <f t="shared" ref="P97" si="32">IFERROR(1-(O97/F97),"0")</f>
        <v>0</v>
      </c>
      <c r="R97" s="1"/>
    </row>
    <row r="98" spans="2:18" x14ac:dyDescent="0.25">
      <c r="B98" s="63"/>
      <c r="C98" s="71"/>
      <c r="D98" s="63"/>
      <c r="E98" s="56"/>
      <c r="F98" s="59"/>
      <c r="G98" s="59"/>
      <c r="H98" s="378"/>
      <c r="I98" s="381"/>
      <c r="J98" s="381"/>
      <c r="K98" s="382"/>
      <c r="L98" s="11">
        <f t="shared" si="28"/>
        <v>0</v>
      </c>
      <c r="M98" s="18"/>
      <c r="N98" s="12" t="str">
        <f t="shared" si="29"/>
        <v>0</v>
      </c>
      <c r="O98" s="69"/>
      <c r="P98" s="60"/>
    </row>
    <row r="99" spans="2:18" x14ac:dyDescent="0.25">
      <c r="B99" s="63"/>
      <c r="C99" s="71"/>
      <c r="D99" s="63"/>
      <c r="E99" s="56"/>
      <c r="F99" s="59"/>
      <c r="G99" s="59"/>
      <c r="H99" s="378"/>
      <c r="I99" s="381"/>
      <c r="J99" s="381"/>
      <c r="K99" s="382"/>
      <c r="L99" s="11">
        <f t="shared" si="28"/>
        <v>0</v>
      </c>
      <c r="M99" s="18"/>
      <c r="N99" s="12" t="str">
        <f t="shared" si="29"/>
        <v>0</v>
      </c>
      <c r="O99" s="69"/>
      <c r="P99" s="60"/>
    </row>
    <row r="100" spans="2:18" x14ac:dyDescent="0.25">
      <c r="B100" s="63"/>
      <c r="C100" s="71"/>
      <c r="D100" s="63"/>
      <c r="E100" s="56" t="s">
        <v>52</v>
      </c>
      <c r="F100" s="59">
        <f t="shared" ref="F100" si="33">VLOOKUP(E100,$S$10:$T$28,2,FALSE)</f>
        <v>6.5</v>
      </c>
      <c r="G100" s="65">
        <f>F100*H100</f>
        <v>0</v>
      </c>
      <c r="H100" s="378"/>
      <c r="I100" s="379"/>
      <c r="J100" s="380"/>
      <c r="K100" s="380"/>
      <c r="L100" s="11">
        <f t="shared" si="28"/>
        <v>0</v>
      </c>
      <c r="M100" s="18"/>
      <c r="N100" s="12" t="str">
        <f t="shared" si="29"/>
        <v>0</v>
      </c>
      <c r="O100" s="69" t="str">
        <f t="shared" ref="O100" si="34">IFERROR(SUM(L100:L102)/H100,"")</f>
        <v/>
      </c>
      <c r="P100" s="60" t="str">
        <f t="shared" ref="P100" si="35">IFERROR(1-(O100/F100),"0")</f>
        <v>0</v>
      </c>
    </row>
    <row r="101" spans="2:18" x14ac:dyDescent="0.25">
      <c r="B101" s="63"/>
      <c r="C101" s="71"/>
      <c r="D101" s="63"/>
      <c r="E101" s="56"/>
      <c r="F101" s="59"/>
      <c r="G101" s="66"/>
      <c r="H101" s="378"/>
      <c r="I101" s="379"/>
      <c r="J101" s="380"/>
      <c r="K101" s="380"/>
      <c r="L101" s="11">
        <f t="shared" si="28"/>
        <v>0</v>
      </c>
      <c r="M101" s="18"/>
      <c r="N101" s="12" t="str">
        <f t="shared" si="29"/>
        <v>0</v>
      </c>
      <c r="O101" s="69"/>
      <c r="P101" s="60"/>
    </row>
    <row r="102" spans="2:18" x14ac:dyDescent="0.25">
      <c r="B102" s="63"/>
      <c r="C102" s="71"/>
      <c r="D102" s="63"/>
      <c r="E102" s="56"/>
      <c r="F102" s="59"/>
      <c r="G102" s="67"/>
      <c r="H102" s="378"/>
      <c r="I102" s="381"/>
      <c r="J102" s="381"/>
      <c r="K102" s="382"/>
      <c r="L102" s="11">
        <f t="shared" si="28"/>
        <v>0</v>
      </c>
      <c r="M102" s="18"/>
      <c r="N102" s="12" t="str">
        <f t="shared" si="29"/>
        <v>0</v>
      </c>
      <c r="O102" s="69"/>
      <c r="P102" s="60"/>
    </row>
    <row r="103" spans="2:18" x14ac:dyDescent="0.25">
      <c r="B103" s="63"/>
      <c r="C103" s="71"/>
      <c r="D103" s="63"/>
      <c r="E103" s="56" t="s">
        <v>33</v>
      </c>
      <c r="F103" s="59">
        <f t="shared" ref="F103" si="36">VLOOKUP(E103,$S$10:$T$28,2,FALSE)</f>
        <v>6.5</v>
      </c>
      <c r="G103" s="59">
        <f>F103*H103</f>
        <v>0</v>
      </c>
      <c r="H103" s="378"/>
      <c r="I103" s="381"/>
      <c r="J103" s="381"/>
      <c r="K103" s="382"/>
      <c r="L103" s="11">
        <f t="shared" si="28"/>
        <v>0</v>
      </c>
      <c r="M103" s="18"/>
      <c r="N103" s="12" t="str">
        <f t="shared" si="29"/>
        <v>0</v>
      </c>
      <c r="O103" s="69" t="str">
        <f t="shared" ref="O103" si="37">IFERROR(SUM(L103:L105)/H103,"")</f>
        <v/>
      </c>
      <c r="P103" s="60" t="str">
        <f t="shared" ref="P103" si="38">IFERROR(1-(O103/F103),"0")</f>
        <v>0</v>
      </c>
    </row>
    <row r="104" spans="2:18" x14ac:dyDescent="0.25">
      <c r="B104" s="63"/>
      <c r="C104" s="71"/>
      <c r="D104" s="63"/>
      <c r="E104" s="56"/>
      <c r="F104" s="59"/>
      <c r="G104" s="59"/>
      <c r="H104" s="378"/>
      <c r="I104" s="381"/>
      <c r="J104" s="381"/>
      <c r="K104" s="382"/>
      <c r="L104" s="11">
        <f t="shared" si="28"/>
        <v>0</v>
      </c>
      <c r="M104" s="18"/>
      <c r="N104" s="12" t="str">
        <f t="shared" si="29"/>
        <v>0</v>
      </c>
      <c r="O104" s="69"/>
      <c r="P104" s="60"/>
    </row>
    <row r="105" spans="2:18" x14ac:dyDescent="0.25">
      <c r="B105" s="63"/>
      <c r="C105" s="71"/>
      <c r="D105" s="63"/>
      <c r="E105" s="56"/>
      <c r="F105" s="59"/>
      <c r="G105" s="59"/>
      <c r="H105" s="378"/>
      <c r="I105" s="381"/>
      <c r="J105" s="381"/>
      <c r="K105" s="382"/>
      <c r="L105" s="11">
        <f t="shared" si="28"/>
        <v>0</v>
      </c>
      <c r="M105" s="18"/>
      <c r="N105" s="12" t="str">
        <f t="shared" si="29"/>
        <v>0</v>
      </c>
      <c r="O105" s="69"/>
      <c r="P105" s="60"/>
    </row>
    <row r="106" spans="2:18" x14ac:dyDescent="0.25">
      <c r="B106" s="63"/>
      <c r="C106" s="71"/>
      <c r="D106" s="63"/>
      <c r="E106" s="56" t="s">
        <v>26</v>
      </c>
      <c r="F106" s="59">
        <f t="shared" ref="F106" si="39">VLOOKUP(E106,$S$10:$T$28,2,FALSE)</f>
        <v>6.5</v>
      </c>
      <c r="G106" s="59">
        <f>F106*H106</f>
        <v>0</v>
      </c>
      <c r="H106" s="378"/>
      <c r="I106" s="379"/>
      <c r="J106" s="380"/>
      <c r="K106" s="380"/>
      <c r="L106" s="11">
        <f t="shared" si="28"/>
        <v>0</v>
      </c>
      <c r="M106" s="18"/>
      <c r="N106" s="12" t="str">
        <f t="shared" si="29"/>
        <v>0</v>
      </c>
      <c r="O106" s="69" t="str">
        <f t="shared" ref="O106" si="40">IFERROR(SUM(L106:L108)/H106,"")</f>
        <v/>
      </c>
      <c r="P106" s="60" t="str">
        <f t="shared" ref="P106" si="41">IFERROR(1-(O106/F106),"0")</f>
        <v>0</v>
      </c>
    </row>
    <row r="107" spans="2:18" x14ac:dyDescent="0.25">
      <c r="B107" s="63"/>
      <c r="C107" s="71"/>
      <c r="D107" s="63"/>
      <c r="E107" s="56"/>
      <c r="F107" s="59"/>
      <c r="G107" s="59"/>
      <c r="H107" s="378"/>
      <c r="I107" s="381"/>
      <c r="J107" s="381"/>
      <c r="K107" s="382"/>
      <c r="L107" s="11">
        <f t="shared" si="28"/>
        <v>0</v>
      </c>
      <c r="M107" s="18"/>
      <c r="N107" s="12" t="str">
        <f t="shared" si="29"/>
        <v>0</v>
      </c>
      <c r="O107" s="69"/>
      <c r="P107" s="60"/>
    </row>
    <row r="108" spans="2:18" x14ac:dyDescent="0.25">
      <c r="B108" s="63"/>
      <c r="C108" s="71"/>
      <c r="D108" s="63"/>
      <c r="E108" s="57"/>
      <c r="F108" s="59"/>
      <c r="G108" s="59"/>
      <c r="H108" s="384"/>
      <c r="I108" s="381"/>
      <c r="J108" s="381"/>
      <c r="K108" s="382"/>
      <c r="L108" s="11">
        <f t="shared" si="28"/>
        <v>0</v>
      </c>
      <c r="M108" s="18"/>
      <c r="N108" s="12" t="str">
        <f t="shared" si="29"/>
        <v>0</v>
      </c>
      <c r="O108" s="69"/>
      <c r="P108" s="60"/>
    </row>
    <row r="109" spans="2:18" x14ac:dyDescent="0.25">
      <c r="B109" s="63"/>
      <c r="C109" s="71"/>
      <c r="D109" s="63"/>
      <c r="E109" s="56" t="s">
        <v>21</v>
      </c>
      <c r="F109" s="59">
        <f>VLOOKUP(E109,$S$11:$T$28,2,FALSE)</f>
        <v>10</v>
      </c>
      <c r="G109" s="64">
        <f>F109*H109</f>
        <v>0</v>
      </c>
      <c r="H109" s="385"/>
      <c r="I109" s="381"/>
      <c r="J109" s="381"/>
      <c r="K109" s="382"/>
      <c r="L109" s="11">
        <f t="shared" si="28"/>
        <v>0</v>
      </c>
      <c r="M109" s="18"/>
      <c r="N109" s="12" t="str">
        <f t="shared" si="29"/>
        <v>0</v>
      </c>
      <c r="O109" s="69" t="str">
        <f>IFERROR(SUM(L109:L113)/H109,"")</f>
        <v/>
      </c>
      <c r="P109" s="60" t="str">
        <f>IFERROR(1-(O109/F109),"0")</f>
        <v>0</v>
      </c>
    </row>
    <row r="110" spans="2:18" x14ac:dyDescent="0.25">
      <c r="B110" s="63"/>
      <c r="C110" s="71"/>
      <c r="D110" s="63"/>
      <c r="E110" s="56"/>
      <c r="F110" s="59"/>
      <c r="G110" s="64"/>
      <c r="H110" s="385"/>
      <c r="I110" s="381"/>
      <c r="J110" s="381"/>
      <c r="K110" s="382"/>
      <c r="L110" s="11">
        <f t="shared" si="28"/>
        <v>0</v>
      </c>
      <c r="M110" s="18"/>
      <c r="N110" s="12" t="str">
        <f t="shared" si="29"/>
        <v>0</v>
      </c>
      <c r="O110" s="69"/>
      <c r="P110" s="60"/>
    </row>
    <row r="111" spans="2:18" x14ac:dyDescent="0.25">
      <c r="B111" s="63"/>
      <c r="C111" s="71"/>
      <c r="D111" s="63"/>
      <c r="E111" s="56"/>
      <c r="F111" s="59"/>
      <c r="G111" s="64"/>
      <c r="H111" s="385"/>
      <c r="I111" s="381"/>
      <c r="J111" s="381"/>
      <c r="K111" s="382"/>
      <c r="L111" s="11">
        <f t="shared" si="28"/>
        <v>0</v>
      </c>
      <c r="M111" s="18"/>
      <c r="N111" s="12" t="str">
        <f t="shared" si="29"/>
        <v>0</v>
      </c>
      <c r="O111" s="69"/>
      <c r="P111" s="60"/>
    </row>
    <row r="112" spans="2:18" x14ac:dyDescent="0.25">
      <c r="B112" s="63"/>
      <c r="C112" s="71"/>
      <c r="D112" s="63"/>
      <c r="E112" s="56"/>
      <c r="F112" s="59"/>
      <c r="G112" s="64"/>
      <c r="H112" s="385"/>
      <c r="I112" s="381"/>
      <c r="J112" s="381"/>
      <c r="K112" s="382"/>
      <c r="L112" s="11">
        <f t="shared" si="28"/>
        <v>0</v>
      </c>
      <c r="M112" s="18"/>
      <c r="N112" s="12" t="str">
        <f t="shared" si="29"/>
        <v>0</v>
      </c>
      <c r="O112" s="69"/>
      <c r="P112" s="60"/>
    </row>
    <row r="113" spans="2:18" x14ac:dyDescent="0.25">
      <c r="B113" s="63"/>
      <c r="C113" s="72"/>
      <c r="D113" s="63"/>
      <c r="E113" s="56"/>
      <c r="F113" s="59"/>
      <c r="G113" s="64"/>
      <c r="H113" s="385"/>
      <c r="I113" s="381"/>
      <c r="J113" s="381"/>
      <c r="K113" s="382"/>
      <c r="L113" s="11">
        <f t="shared" si="28"/>
        <v>0</v>
      </c>
      <c r="M113" s="18"/>
      <c r="N113" s="12" t="str">
        <f t="shared" si="29"/>
        <v>0</v>
      </c>
      <c r="O113" s="69"/>
      <c r="P113" s="60"/>
    </row>
    <row r="114" spans="2:18" x14ac:dyDescent="0.25">
      <c r="B114" s="68" t="s">
        <v>13</v>
      </c>
      <c r="C114" s="61"/>
      <c r="D114" s="61"/>
      <c r="E114" s="61"/>
      <c r="F114" s="62"/>
      <c r="G114" s="13">
        <f>SUM(G84:G113)</f>
        <v>0</v>
      </c>
      <c r="H114" s="14" t="s">
        <v>56</v>
      </c>
      <c r="I114" s="61" t="s">
        <v>13</v>
      </c>
      <c r="J114" s="61"/>
      <c r="K114" s="62"/>
      <c r="L114" s="15">
        <f>SUM(L84:L108)</f>
        <v>0</v>
      </c>
      <c r="M114" s="16" t="s">
        <v>56</v>
      </c>
      <c r="N114" s="61" t="s">
        <v>57</v>
      </c>
      <c r="O114" s="62"/>
      <c r="P114" s="17" t="str">
        <f>IFERROR(1-(L114/G114),"0")</f>
        <v>0</v>
      </c>
    </row>
    <row r="115" spans="2:18" x14ac:dyDescent="0.25">
      <c r="B115" s="6"/>
      <c r="C115" s="6"/>
      <c r="D115" s="6"/>
      <c r="E115" s="6"/>
      <c r="F115" s="6"/>
      <c r="G115" s="6"/>
      <c r="H115" s="6"/>
      <c r="I115" s="7"/>
      <c r="J115" s="7"/>
      <c r="K115" s="7"/>
      <c r="L115" s="6"/>
      <c r="M115" s="6"/>
      <c r="N115" s="6"/>
      <c r="O115" s="6"/>
      <c r="P115" s="6"/>
    </row>
    <row r="116" spans="2:18" x14ac:dyDescent="0.25">
      <c r="B116" s="9" t="s">
        <v>23</v>
      </c>
      <c r="C116" s="9" t="s">
        <v>304</v>
      </c>
      <c r="D116" s="9" t="s">
        <v>42</v>
      </c>
      <c r="E116" s="9" t="s">
        <v>82</v>
      </c>
      <c r="F116" s="9" t="s">
        <v>43</v>
      </c>
      <c r="G116" s="9" t="s">
        <v>55</v>
      </c>
      <c r="H116" s="10" t="s">
        <v>44</v>
      </c>
      <c r="I116" s="10" t="s">
        <v>45</v>
      </c>
      <c r="J116" s="10" t="s">
        <v>46</v>
      </c>
      <c r="K116" s="10" t="s">
        <v>47</v>
      </c>
      <c r="L116" s="10" t="s">
        <v>53</v>
      </c>
      <c r="M116" s="10" t="s">
        <v>48</v>
      </c>
      <c r="N116" s="10" t="s">
        <v>49</v>
      </c>
      <c r="O116" s="10" t="s">
        <v>50</v>
      </c>
      <c r="P116" s="10" t="s">
        <v>51</v>
      </c>
    </row>
    <row r="117" spans="2:18" x14ac:dyDescent="0.25">
      <c r="B117" s="63"/>
      <c r="C117" s="70">
        <f>SUM(H117:H146)</f>
        <v>0</v>
      </c>
      <c r="D117" s="63"/>
      <c r="E117" s="56" t="s">
        <v>35</v>
      </c>
      <c r="F117" s="59">
        <f>VLOOKUP(E117,$S$11:$T$28,2,FALSE)</f>
        <v>12</v>
      </c>
      <c r="G117" s="59">
        <f>F117*H117</f>
        <v>0</v>
      </c>
      <c r="H117" s="378"/>
      <c r="I117" s="379"/>
      <c r="J117" s="383"/>
      <c r="K117" s="383"/>
      <c r="L117" s="11">
        <f>J117*K117</f>
        <v>0</v>
      </c>
      <c r="M117" s="18"/>
      <c r="N117" s="12" t="str">
        <f>IFERROR(M117/K117,"0")</f>
        <v>0</v>
      </c>
      <c r="O117" s="69" t="str">
        <f>IFERROR(SUM(L117:L121)/H117,"")</f>
        <v/>
      </c>
      <c r="P117" s="60" t="str">
        <f>IFERROR(1-(O117/F117),"0")</f>
        <v>0</v>
      </c>
    </row>
    <row r="118" spans="2:18" x14ac:dyDescent="0.25">
      <c r="B118" s="63"/>
      <c r="C118" s="71"/>
      <c r="D118" s="63"/>
      <c r="E118" s="56"/>
      <c r="F118" s="59"/>
      <c r="G118" s="59"/>
      <c r="H118" s="378"/>
      <c r="I118" s="379"/>
      <c r="J118" s="380"/>
      <c r="K118" s="380"/>
      <c r="L118" s="11">
        <f t="shared" ref="L118:L146" si="42">J118*K118</f>
        <v>0</v>
      </c>
      <c r="M118" s="18"/>
      <c r="N118" s="12" t="str">
        <f t="shared" ref="N118:N146" si="43">IFERROR(M118/K118,"0")</f>
        <v>0</v>
      </c>
      <c r="O118" s="69"/>
      <c r="P118" s="60"/>
    </row>
    <row r="119" spans="2:18" x14ac:dyDescent="0.25">
      <c r="B119" s="63"/>
      <c r="C119" s="71"/>
      <c r="D119" s="63"/>
      <c r="E119" s="56"/>
      <c r="F119" s="59"/>
      <c r="G119" s="59"/>
      <c r="H119" s="378"/>
      <c r="I119" s="379"/>
      <c r="J119" s="383"/>
      <c r="K119" s="383"/>
      <c r="L119" s="11">
        <f t="shared" si="42"/>
        <v>0</v>
      </c>
      <c r="M119" s="18"/>
      <c r="N119" s="12" t="str">
        <f t="shared" si="43"/>
        <v>0</v>
      </c>
      <c r="O119" s="69"/>
      <c r="P119" s="60"/>
    </row>
    <row r="120" spans="2:18" x14ac:dyDescent="0.25">
      <c r="B120" s="63"/>
      <c r="C120" s="71"/>
      <c r="D120" s="63"/>
      <c r="E120" s="56"/>
      <c r="F120" s="59"/>
      <c r="G120" s="59"/>
      <c r="H120" s="378"/>
      <c r="I120" s="379"/>
      <c r="J120" s="380"/>
      <c r="K120" s="380"/>
      <c r="L120" s="11">
        <f t="shared" si="42"/>
        <v>0</v>
      </c>
      <c r="M120" s="18"/>
      <c r="N120" s="12" t="str">
        <f t="shared" si="43"/>
        <v>0</v>
      </c>
      <c r="O120" s="69"/>
      <c r="P120" s="60"/>
    </row>
    <row r="121" spans="2:18" x14ac:dyDescent="0.25">
      <c r="B121" s="63"/>
      <c r="C121" s="71"/>
      <c r="D121" s="63"/>
      <c r="E121" s="56"/>
      <c r="F121" s="59"/>
      <c r="G121" s="59"/>
      <c r="H121" s="378"/>
      <c r="I121" s="381"/>
      <c r="J121" s="381"/>
      <c r="K121" s="382"/>
      <c r="L121" s="11">
        <f t="shared" si="42"/>
        <v>0</v>
      </c>
      <c r="M121" s="18"/>
      <c r="N121" s="12" t="str">
        <f t="shared" si="43"/>
        <v>0</v>
      </c>
      <c r="O121" s="69"/>
      <c r="P121" s="60"/>
      <c r="R121" s="1"/>
    </row>
    <row r="122" spans="2:18" x14ac:dyDescent="0.25">
      <c r="B122" s="63"/>
      <c r="C122" s="71"/>
      <c r="D122" s="63"/>
      <c r="E122" s="56" t="s">
        <v>54</v>
      </c>
      <c r="F122" s="59">
        <f>VLOOKUP(E122,$S$11:$T$28,2,FALSE)</f>
        <v>10</v>
      </c>
      <c r="G122" s="59">
        <f>F122*H122</f>
        <v>0</v>
      </c>
      <c r="H122" s="378"/>
      <c r="I122" s="379"/>
      <c r="J122" s="383"/>
      <c r="K122" s="383"/>
      <c r="L122" s="11">
        <f t="shared" si="42"/>
        <v>0</v>
      </c>
      <c r="M122" s="18"/>
      <c r="N122" s="12" t="str">
        <f t="shared" si="43"/>
        <v>0</v>
      </c>
      <c r="O122" s="69" t="str">
        <f>IFERROR(SUM(L122:L126)/H122,"")</f>
        <v/>
      </c>
      <c r="P122" s="60" t="str">
        <f>IFERROR(1-(O122/F122),"0")</f>
        <v>0</v>
      </c>
    </row>
    <row r="123" spans="2:18" x14ac:dyDescent="0.25">
      <c r="B123" s="63"/>
      <c r="C123" s="71"/>
      <c r="D123" s="63"/>
      <c r="E123" s="56"/>
      <c r="F123" s="59"/>
      <c r="G123" s="59"/>
      <c r="H123" s="378"/>
      <c r="I123" s="379"/>
      <c r="J123" s="383"/>
      <c r="K123" s="383"/>
      <c r="L123" s="11">
        <f t="shared" si="42"/>
        <v>0</v>
      </c>
      <c r="M123" s="18"/>
      <c r="N123" s="12" t="str">
        <f t="shared" si="43"/>
        <v>0</v>
      </c>
      <c r="O123" s="69"/>
      <c r="P123" s="60"/>
    </row>
    <row r="124" spans="2:18" x14ac:dyDescent="0.25">
      <c r="B124" s="63"/>
      <c r="C124" s="71"/>
      <c r="D124" s="63"/>
      <c r="E124" s="56"/>
      <c r="F124" s="59"/>
      <c r="G124" s="59"/>
      <c r="H124" s="378"/>
      <c r="I124" s="379"/>
      <c r="J124" s="380"/>
      <c r="K124" s="380"/>
      <c r="L124" s="11">
        <f t="shared" si="42"/>
        <v>0</v>
      </c>
      <c r="M124" s="18"/>
      <c r="N124" s="12" t="str">
        <f t="shared" si="43"/>
        <v>0</v>
      </c>
      <c r="O124" s="69"/>
      <c r="P124" s="60"/>
    </row>
    <row r="125" spans="2:18" x14ac:dyDescent="0.25">
      <c r="B125" s="63"/>
      <c r="C125" s="71"/>
      <c r="D125" s="63"/>
      <c r="E125" s="56"/>
      <c r="F125" s="59"/>
      <c r="G125" s="59"/>
      <c r="H125" s="378"/>
      <c r="I125" s="381"/>
      <c r="J125" s="381"/>
      <c r="K125" s="382"/>
      <c r="L125" s="11">
        <f t="shared" si="42"/>
        <v>0</v>
      </c>
      <c r="M125" s="18"/>
      <c r="N125" s="12" t="str">
        <f t="shared" si="43"/>
        <v>0</v>
      </c>
      <c r="O125" s="69"/>
      <c r="P125" s="60"/>
    </row>
    <row r="126" spans="2:18" x14ac:dyDescent="0.25">
      <c r="B126" s="63"/>
      <c r="C126" s="71"/>
      <c r="D126" s="63"/>
      <c r="E126" s="56"/>
      <c r="F126" s="59"/>
      <c r="G126" s="59"/>
      <c r="H126" s="378"/>
      <c r="I126" s="381"/>
      <c r="J126" s="381"/>
      <c r="K126" s="382"/>
      <c r="L126" s="11">
        <f t="shared" si="42"/>
        <v>0</v>
      </c>
      <c r="M126" s="18"/>
      <c r="N126" s="12" t="str">
        <f t="shared" si="43"/>
        <v>0</v>
      </c>
      <c r="O126" s="69"/>
      <c r="P126" s="60"/>
    </row>
    <row r="127" spans="2:18" x14ac:dyDescent="0.25">
      <c r="B127" s="63"/>
      <c r="C127" s="71"/>
      <c r="D127" s="63"/>
      <c r="E127" s="56" t="s">
        <v>32</v>
      </c>
      <c r="F127" s="59">
        <f>VLOOKUP(E127,$S$10:$T$28,2,FALSE)</f>
        <v>6.5</v>
      </c>
      <c r="G127" s="59">
        <f>F127*H127</f>
        <v>0</v>
      </c>
      <c r="H127" s="378"/>
      <c r="I127" s="379"/>
      <c r="J127" s="380"/>
      <c r="K127" s="380"/>
      <c r="L127" s="11">
        <f t="shared" si="42"/>
        <v>0</v>
      </c>
      <c r="M127" s="18"/>
      <c r="N127" s="12" t="str">
        <f t="shared" si="43"/>
        <v>0</v>
      </c>
      <c r="O127" s="69" t="str">
        <f>IFERROR(SUM(L127:L129)/H127,"")</f>
        <v/>
      </c>
      <c r="P127" s="60" t="str">
        <f>IFERROR(1-(O127/F127),"0")</f>
        <v>0</v>
      </c>
    </row>
    <row r="128" spans="2:18" x14ac:dyDescent="0.25">
      <c r="B128" s="63"/>
      <c r="C128" s="71"/>
      <c r="D128" s="63"/>
      <c r="E128" s="56"/>
      <c r="F128" s="59"/>
      <c r="G128" s="59"/>
      <c r="H128" s="378"/>
      <c r="I128" s="379"/>
      <c r="J128" s="380"/>
      <c r="K128" s="380"/>
      <c r="L128" s="11">
        <f t="shared" si="42"/>
        <v>0</v>
      </c>
      <c r="M128" s="18"/>
      <c r="N128" s="12" t="str">
        <f t="shared" si="43"/>
        <v>0</v>
      </c>
      <c r="O128" s="69"/>
      <c r="P128" s="60"/>
    </row>
    <row r="129" spans="2:16" x14ac:dyDescent="0.25">
      <c r="B129" s="63"/>
      <c r="C129" s="71"/>
      <c r="D129" s="63"/>
      <c r="E129" s="56"/>
      <c r="F129" s="59"/>
      <c r="G129" s="59"/>
      <c r="H129" s="378"/>
      <c r="I129" s="379"/>
      <c r="J129" s="380"/>
      <c r="K129" s="380"/>
      <c r="L129" s="11">
        <f t="shared" si="42"/>
        <v>0</v>
      </c>
      <c r="M129" s="18"/>
      <c r="N129" s="12" t="str">
        <f t="shared" si="43"/>
        <v>0</v>
      </c>
      <c r="O129" s="69"/>
      <c r="P129" s="60"/>
    </row>
    <row r="130" spans="2:16" x14ac:dyDescent="0.25">
      <c r="B130" s="63"/>
      <c r="C130" s="71"/>
      <c r="D130" s="63"/>
      <c r="E130" s="56" t="s">
        <v>28</v>
      </c>
      <c r="F130" s="59">
        <f t="shared" ref="F130" si="44">VLOOKUP(E130,$S$10:$T$28,2,FALSE)</f>
        <v>12</v>
      </c>
      <c r="G130" s="59">
        <f>F130*H130</f>
        <v>0</v>
      </c>
      <c r="H130" s="378"/>
      <c r="I130" s="381"/>
      <c r="J130" s="381"/>
      <c r="K130" s="382"/>
      <c r="L130" s="11">
        <f t="shared" si="42"/>
        <v>0</v>
      </c>
      <c r="M130" s="18"/>
      <c r="N130" s="12" t="str">
        <f t="shared" si="43"/>
        <v>0</v>
      </c>
      <c r="O130" s="69" t="str">
        <f t="shared" ref="O130" si="45">IFERROR(SUM(L130:L132)/H130,"")</f>
        <v/>
      </c>
      <c r="P130" s="60" t="str">
        <f t="shared" ref="P130" si="46">IFERROR(1-(O130/F130),"0")</f>
        <v>0</v>
      </c>
    </row>
    <row r="131" spans="2:16" x14ac:dyDescent="0.25">
      <c r="B131" s="63"/>
      <c r="C131" s="71"/>
      <c r="D131" s="63"/>
      <c r="E131" s="56"/>
      <c r="F131" s="59"/>
      <c r="G131" s="59"/>
      <c r="H131" s="378"/>
      <c r="I131" s="381"/>
      <c r="J131" s="381"/>
      <c r="K131" s="382"/>
      <c r="L131" s="11">
        <f t="shared" si="42"/>
        <v>0</v>
      </c>
      <c r="M131" s="18"/>
      <c r="N131" s="12" t="str">
        <f t="shared" si="43"/>
        <v>0</v>
      </c>
      <c r="O131" s="69"/>
      <c r="P131" s="60"/>
    </row>
    <row r="132" spans="2:16" x14ac:dyDescent="0.25">
      <c r="B132" s="63"/>
      <c r="C132" s="71"/>
      <c r="D132" s="63"/>
      <c r="E132" s="56"/>
      <c r="F132" s="59"/>
      <c r="G132" s="59"/>
      <c r="H132" s="378"/>
      <c r="I132" s="381"/>
      <c r="J132" s="381"/>
      <c r="K132" s="382"/>
      <c r="L132" s="11">
        <f t="shared" si="42"/>
        <v>0</v>
      </c>
      <c r="M132" s="18"/>
      <c r="N132" s="12" t="str">
        <f t="shared" si="43"/>
        <v>0</v>
      </c>
      <c r="O132" s="69"/>
      <c r="P132" s="60"/>
    </row>
    <row r="133" spans="2:16" x14ac:dyDescent="0.25">
      <c r="B133" s="63"/>
      <c r="C133" s="71"/>
      <c r="D133" s="63"/>
      <c r="E133" s="56" t="s">
        <v>52</v>
      </c>
      <c r="F133" s="59">
        <f t="shared" ref="F133" si="47">VLOOKUP(E133,$S$10:$T$28,2,FALSE)</f>
        <v>6.5</v>
      </c>
      <c r="G133" s="65">
        <f>F133*H133</f>
        <v>0</v>
      </c>
      <c r="H133" s="378"/>
      <c r="I133" s="379"/>
      <c r="J133" s="380"/>
      <c r="K133" s="380"/>
      <c r="L133" s="11">
        <f t="shared" si="42"/>
        <v>0</v>
      </c>
      <c r="M133" s="18"/>
      <c r="N133" s="12" t="str">
        <f t="shared" si="43"/>
        <v>0</v>
      </c>
      <c r="O133" s="69" t="str">
        <f t="shared" ref="O133" si="48">IFERROR(SUM(L133:L135)/H133,"")</f>
        <v/>
      </c>
      <c r="P133" s="60" t="str">
        <f t="shared" ref="P133" si="49">IFERROR(1-(O133/F133),"0")</f>
        <v>0</v>
      </c>
    </row>
    <row r="134" spans="2:16" x14ac:dyDescent="0.25">
      <c r="B134" s="63"/>
      <c r="C134" s="71"/>
      <c r="D134" s="63"/>
      <c r="E134" s="56"/>
      <c r="F134" s="59"/>
      <c r="G134" s="66"/>
      <c r="H134" s="378"/>
      <c r="I134" s="381"/>
      <c r="J134" s="381"/>
      <c r="K134" s="382"/>
      <c r="L134" s="11">
        <f t="shared" si="42"/>
        <v>0</v>
      </c>
      <c r="M134" s="18"/>
      <c r="N134" s="12" t="str">
        <f t="shared" si="43"/>
        <v>0</v>
      </c>
      <c r="O134" s="69"/>
      <c r="P134" s="60"/>
    </row>
    <row r="135" spans="2:16" x14ac:dyDescent="0.25">
      <c r="B135" s="63"/>
      <c r="C135" s="71"/>
      <c r="D135" s="63"/>
      <c r="E135" s="56"/>
      <c r="F135" s="59"/>
      <c r="G135" s="67"/>
      <c r="H135" s="378"/>
      <c r="I135" s="381"/>
      <c r="J135" s="381"/>
      <c r="K135" s="382"/>
      <c r="L135" s="11">
        <f t="shared" si="42"/>
        <v>0</v>
      </c>
      <c r="M135" s="18"/>
      <c r="N135" s="12" t="str">
        <f t="shared" si="43"/>
        <v>0</v>
      </c>
      <c r="O135" s="69"/>
      <c r="P135" s="60"/>
    </row>
    <row r="136" spans="2:16" x14ac:dyDescent="0.25">
      <c r="B136" s="63"/>
      <c r="C136" s="71"/>
      <c r="D136" s="63"/>
      <c r="E136" s="56" t="s">
        <v>33</v>
      </c>
      <c r="F136" s="59">
        <f t="shared" ref="F136" si="50">VLOOKUP(E136,$S$10:$T$28,2,FALSE)</f>
        <v>6.5</v>
      </c>
      <c r="G136" s="59">
        <f>F136*H136</f>
        <v>0</v>
      </c>
      <c r="H136" s="378"/>
      <c r="I136" s="381"/>
      <c r="J136" s="381"/>
      <c r="K136" s="382"/>
      <c r="L136" s="11">
        <f t="shared" si="42"/>
        <v>0</v>
      </c>
      <c r="M136" s="18"/>
      <c r="N136" s="12" t="str">
        <f t="shared" si="43"/>
        <v>0</v>
      </c>
      <c r="O136" s="69" t="str">
        <f t="shared" ref="O136" si="51">IFERROR(SUM(L136:L138)/H136,"")</f>
        <v/>
      </c>
      <c r="P136" s="60" t="str">
        <f t="shared" ref="P136" si="52">IFERROR(1-(O136/F136),"0")</f>
        <v>0</v>
      </c>
    </row>
    <row r="137" spans="2:16" x14ac:dyDescent="0.25">
      <c r="B137" s="63"/>
      <c r="C137" s="71"/>
      <c r="D137" s="63"/>
      <c r="E137" s="56"/>
      <c r="F137" s="59"/>
      <c r="G137" s="59"/>
      <c r="H137" s="378"/>
      <c r="I137" s="381"/>
      <c r="J137" s="381"/>
      <c r="K137" s="382"/>
      <c r="L137" s="11">
        <f t="shared" si="42"/>
        <v>0</v>
      </c>
      <c r="M137" s="18"/>
      <c r="N137" s="12" t="str">
        <f t="shared" si="43"/>
        <v>0</v>
      </c>
      <c r="O137" s="69"/>
      <c r="P137" s="60"/>
    </row>
    <row r="138" spans="2:16" x14ac:dyDescent="0.25">
      <c r="B138" s="63"/>
      <c r="C138" s="71"/>
      <c r="D138" s="63"/>
      <c r="E138" s="56"/>
      <c r="F138" s="59"/>
      <c r="G138" s="59"/>
      <c r="H138" s="378"/>
      <c r="I138" s="381"/>
      <c r="J138" s="381"/>
      <c r="K138" s="382"/>
      <c r="L138" s="11">
        <f t="shared" si="42"/>
        <v>0</v>
      </c>
      <c r="M138" s="18"/>
      <c r="N138" s="12" t="str">
        <f t="shared" si="43"/>
        <v>0</v>
      </c>
      <c r="O138" s="69"/>
      <c r="P138" s="60"/>
    </row>
    <row r="139" spans="2:16" x14ac:dyDescent="0.25">
      <c r="B139" s="63"/>
      <c r="C139" s="71"/>
      <c r="D139" s="63"/>
      <c r="E139" s="56" t="s">
        <v>26</v>
      </c>
      <c r="F139" s="59">
        <f t="shared" ref="F139" si="53">VLOOKUP(E139,$S$10:$T$28,2,FALSE)</f>
        <v>6.5</v>
      </c>
      <c r="G139" s="59">
        <f>F139*H139</f>
        <v>0</v>
      </c>
      <c r="H139" s="378"/>
      <c r="I139" s="379"/>
      <c r="J139" s="380"/>
      <c r="K139" s="380"/>
      <c r="L139" s="11">
        <f t="shared" si="42"/>
        <v>0</v>
      </c>
      <c r="M139" s="18"/>
      <c r="N139" s="12" t="str">
        <f t="shared" si="43"/>
        <v>0</v>
      </c>
      <c r="O139" s="69" t="str">
        <f t="shared" ref="O139" si="54">IFERROR(SUM(L139:L141)/H139,"")</f>
        <v/>
      </c>
      <c r="P139" s="60" t="str">
        <f t="shared" ref="P139" si="55">IFERROR(1-(O139/F139),"0")</f>
        <v>0</v>
      </c>
    </row>
    <row r="140" spans="2:16" x14ac:dyDescent="0.25">
      <c r="B140" s="63"/>
      <c r="C140" s="71"/>
      <c r="D140" s="63"/>
      <c r="E140" s="56"/>
      <c r="F140" s="59"/>
      <c r="G140" s="59"/>
      <c r="H140" s="378"/>
      <c r="I140" s="381"/>
      <c r="J140" s="381"/>
      <c r="K140" s="382"/>
      <c r="L140" s="11">
        <f t="shared" si="42"/>
        <v>0</v>
      </c>
      <c r="M140" s="18"/>
      <c r="N140" s="12" t="str">
        <f t="shared" si="43"/>
        <v>0</v>
      </c>
      <c r="O140" s="69"/>
      <c r="P140" s="60"/>
    </row>
    <row r="141" spans="2:16" x14ac:dyDescent="0.25">
      <c r="B141" s="63"/>
      <c r="C141" s="71"/>
      <c r="D141" s="63"/>
      <c r="E141" s="57"/>
      <c r="F141" s="59"/>
      <c r="G141" s="59"/>
      <c r="H141" s="384"/>
      <c r="I141" s="381"/>
      <c r="J141" s="381"/>
      <c r="K141" s="382"/>
      <c r="L141" s="11">
        <f t="shared" si="42"/>
        <v>0</v>
      </c>
      <c r="M141" s="18"/>
      <c r="N141" s="12" t="str">
        <f t="shared" si="43"/>
        <v>0</v>
      </c>
      <c r="O141" s="69"/>
      <c r="P141" s="60"/>
    </row>
    <row r="142" spans="2:16" x14ac:dyDescent="0.25">
      <c r="B142" s="63"/>
      <c r="C142" s="71"/>
      <c r="D142" s="63"/>
      <c r="E142" s="56" t="s">
        <v>21</v>
      </c>
      <c r="F142" s="59">
        <f>VLOOKUP(E142,$S$11:$T$28,2,FALSE)</f>
        <v>10</v>
      </c>
      <c r="G142" s="64">
        <f>F142*H142</f>
        <v>0</v>
      </c>
      <c r="H142" s="385"/>
      <c r="I142" s="381"/>
      <c r="J142" s="381"/>
      <c r="K142" s="382"/>
      <c r="L142" s="11">
        <f t="shared" si="42"/>
        <v>0</v>
      </c>
      <c r="M142" s="18"/>
      <c r="N142" s="12" t="str">
        <f t="shared" si="43"/>
        <v>0</v>
      </c>
      <c r="O142" s="69" t="str">
        <f>IFERROR(SUM(L142:L146)/H142,"")</f>
        <v/>
      </c>
      <c r="P142" s="60" t="str">
        <f>IFERROR(1-(O142/F142),"0")</f>
        <v>0</v>
      </c>
    </row>
    <row r="143" spans="2:16" x14ac:dyDescent="0.25">
      <c r="B143" s="63"/>
      <c r="C143" s="71"/>
      <c r="D143" s="63"/>
      <c r="E143" s="56"/>
      <c r="F143" s="59"/>
      <c r="G143" s="64"/>
      <c r="H143" s="385"/>
      <c r="I143" s="381"/>
      <c r="J143" s="381"/>
      <c r="K143" s="382"/>
      <c r="L143" s="11">
        <f t="shared" si="42"/>
        <v>0</v>
      </c>
      <c r="M143" s="18"/>
      <c r="N143" s="12" t="str">
        <f t="shared" si="43"/>
        <v>0</v>
      </c>
      <c r="O143" s="69"/>
      <c r="P143" s="60"/>
    </row>
    <row r="144" spans="2:16" x14ac:dyDescent="0.25">
      <c r="B144" s="63"/>
      <c r="C144" s="71"/>
      <c r="D144" s="63"/>
      <c r="E144" s="56"/>
      <c r="F144" s="59"/>
      <c r="G144" s="64"/>
      <c r="H144" s="385"/>
      <c r="I144" s="381"/>
      <c r="J144" s="381"/>
      <c r="K144" s="382"/>
      <c r="L144" s="11">
        <f t="shared" si="42"/>
        <v>0</v>
      </c>
      <c r="M144" s="18"/>
      <c r="N144" s="12" t="str">
        <f t="shared" si="43"/>
        <v>0</v>
      </c>
      <c r="O144" s="69"/>
      <c r="P144" s="60"/>
    </row>
    <row r="145" spans="2:16" x14ac:dyDescent="0.25">
      <c r="B145" s="63"/>
      <c r="C145" s="71"/>
      <c r="D145" s="63"/>
      <c r="E145" s="56"/>
      <c r="F145" s="59"/>
      <c r="G145" s="64"/>
      <c r="H145" s="385"/>
      <c r="I145" s="381"/>
      <c r="J145" s="381"/>
      <c r="K145" s="382"/>
      <c r="L145" s="11">
        <f t="shared" si="42"/>
        <v>0</v>
      </c>
      <c r="M145" s="18"/>
      <c r="N145" s="12" t="str">
        <f t="shared" si="43"/>
        <v>0</v>
      </c>
      <c r="O145" s="69"/>
      <c r="P145" s="60"/>
    </row>
    <row r="146" spans="2:16" x14ac:dyDescent="0.25">
      <c r="B146" s="63"/>
      <c r="C146" s="72"/>
      <c r="D146" s="63"/>
      <c r="E146" s="56"/>
      <c r="F146" s="59"/>
      <c r="G146" s="64"/>
      <c r="H146" s="385"/>
      <c r="I146" s="381"/>
      <c r="J146" s="381"/>
      <c r="K146" s="382"/>
      <c r="L146" s="11">
        <f t="shared" si="42"/>
        <v>0</v>
      </c>
      <c r="M146" s="18"/>
      <c r="N146" s="12" t="str">
        <f t="shared" si="43"/>
        <v>0</v>
      </c>
      <c r="O146" s="69"/>
      <c r="P146" s="60"/>
    </row>
    <row r="147" spans="2:16" x14ac:dyDescent="0.25">
      <c r="B147" s="68" t="s">
        <v>13</v>
      </c>
      <c r="C147" s="61"/>
      <c r="D147" s="61"/>
      <c r="E147" s="61"/>
      <c r="F147" s="62"/>
      <c r="G147" s="13">
        <f>SUM(G117:G146)</f>
        <v>0</v>
      </c>
      <c r="H147" s="14" t="s">
        <v>56</v>
      </c>
      <c r="I147" s="61" t="s">
        <v>13</v>
      </c>
      <c r="J147" s="61"/>
      <c r="K147" s="62"/>
      <c r="L147" s="15">
        <f>SUM(L117:L141)</f>
        <v>0</v>
      </c>
      <c r="M147" s="16" t="s">
        <v>56</v>
      </c>
      <c r="N147" s="61" t="s">
        <v>57</v>
      </c>
      <c r="O147" s="62"/>
      <c r="P147" s="17" t="str">
        <f>IFERROR(1-(L147/G147),"0")</f>
        <v>0</v>
      </c>
    </row>
    <row r="148" spans="2:16" x14ac:dyDescent="0.25">
      <c r="B148" s="6"/>
      <c r="C148" s="6"/>
      <c r="D148" s="6"/>
      <c r="E148" s="6"/>
      <c r="F148" s="6"/>
      <c r="G148" s="6"/>
      <c r="H148" s="6"/>
      <c r="I148" s="7"/>
      <c r="J148" s="7"/>
      <c r="K148" s="7"/>
      <c r="L148" s="6"/>
      <c r="M148" s="6"/>
      <c r="N148" s="6"/>
      <c r="O148" s="6"/>
      <c r="P148" s="6"/>
    </row>
    <row r="149" spans="2:16" x14ac:dyDescent="0.25">
      <c r="B149" s="9" t="s">
        <v>23</v>
      </c>
      <c r="C149" s="9" t="s">
        <v>304</v>
      </c>
      <c r="D149" s="9" t="s">
        <v>42</v>
      </c>
      <c r="E149" s="9" t="s">
        <v>82</v>
      </c>
      <c r="F149" s="9" t="s">
        <v>43</v>
      </c>
      <c r="G149" s="9" t="s">
        <v>55</v>
      </c>
      <c r="H149" s="10" t="s">
        <v>44</v>
      </c>
      <c r="I149" s="10" t="s">
        <v>45</v>
      </c>
      <c r="J149" s="10" t="s">
        <v>46</v>
      </c>
      <c r="K149" s="10" t="s">
        <v>47</v>
      </c>
      <c r="L149" s="10" t="s">
        <v>53</v>
      </c>
      <c r="M149" s="10" t="s">
        <v>48</v>
      </c>
      <c r="N149" s="10" t="s">
        <v>49</v>
      </c>
      <c r="O149" s="10" t="s">
        <v>50</v>
      </c>
      <c r="P149" s="10" t="s">
        <v>51</v>
      </c>
    </row>
    <row r="150" spans="2:16" x14ac:dyDescent="0.25">
      <c r="B150" s="63"/>
      <c r="C150" s="70">
        <f>SUM(H150:H179)</f>
        <v>0</v>
      </c>
      <c r="D150" s="63"/>
      <c r="E150" s="56" t="s">
        <v>35</v>
      </c>
      <c r="F150" s="59">
        <f>VLOOKUP(E150,$S$11:$T$28,2,FALSE)</f>
        <v>12</v>
      </c>
      <c r="G150" s="59">
        <f>F150*H150</f>
        <v>0</v>
      </c>
      <c r="H150" s="378"/>
      <c r="I150" s="379"/>
      <c r="J150" s="383"/>
      <c r="K150" s="383"/>
      <c r="L150" s="11">
        <f>J150*K150</f>
        <v>0</v>
      </c>
      <c r="M150" s="18"/>
      <c r="N150" s="12" t="str">
        <f>IFERROR(M150/K150,"0")</f>
        <v>0</v>
      </c>
      <c r="O150" s="69" t="str">
        <f>IFERROR(SUM(L150:L154)/H150,"")</f>
        <v/>
      </c>
      <c r="P150" s="60" t="str">
        <f>IFERROR(1-(O150/F150),"0")</f>
        <v>0</v>
      </c>
    </row>
    <row r="151" spans="2:16" x14ac:dyDescent="0.25">
      <c r="B151" s="63"/>
      <c r="C151" s="71"/>
      <c r="D151" s="63"/>
      <c r="E151" s="56"/>
      <c r="F151" s="59"/>
      <c r="G151" s="59"/>
      <c r="H151" s="378"/>
      <c r="I151" s="379"/>
      <c r="J151" s="380"/>
      <c r="K151" s="380"/>
      <c r="L151" s="11">
        <f t="shared" ref="L151:L179" si="56">J151*K151</f>
        <v>0</v>
      </c>
      <c r="M151" s="18"/>
      <c r="N151" s="12" t="str">
        <f t="shared" ref="N151:N179" si="57">IFERROR(M151/K151,"0")</f>
        <v>0</v>
      </c>
      <c r="O151" s="69"/>
      <c r="P151" s="60"/>
    </row>
    <row r="152" spans="2:16" x14ac:dyDescent="0.25">
      <c r="B152" s="63"/>
      <c r="C152" s="71"/>
      <c r="D152" s="63"/>
      <c r="E152" s="56"/>
      <c r="F152" s="59"/>
      <c r="G152" s="59"/>
      <c r="H152" s="378"/>
      <c r="I152" s="379"/>
      <c r="J152" s="383"/>
      <c r="K152" s="383"/>
      <c r="L152" s="11">
        <f t="shared" si="56"/>
        <v>0</v>
      </c>
      <c r="M152" s="18"/>
      <c r="N152" s="12" t="str">
        <f t="shared" si="57"/>
        <v>0</v>
      </c>
      <c r="O152" s="69"/>
      <c r="P152" s="60"/>
    </row>
    <row r="153" spans="2:16" x14ac:dyDescent="0.25">
      <c r="B153" s="63"/>
      <c r="C153" s="71"/>
      <c r="D153" s="63"/>
      <c r="E153" s="56"/>
      <c r="F153" s="59"/>
      <c r="G153" s="59"/>
      <c r="H153" s="378"/>
      <c r="I153" s="379"/>
      <c r="J153" s="380"/>
      <c r="K153" s="380"/>
      <c r="L153" s="11">
        <f t="shared" si="56"/>
        <v>0</v>
      </c>
      <c r="M153" s="18"/>
      <c r="N153" s="12" t="str">
        <f t="shared" si="57"/>
        <v>0</v>
      </c>
      <c r="O153" s="69"/>
      <c r="P153" s="60"/>
    </row>
    <row r="154" spans="2:16" x14ac:dyDescent="0.25">
      <c r="B154" s="63"/>
      <c r="C154" s="71"/>
      <c r="D154" s="63"/>
      <c r="E154" s="56"/>
      <c r="F154" s="59"/>
      <c r="G154" s="59"/>
      <c r="H154" s="378"/>
      <c r="I154" s="381"/>
      <c r="J154" s="381"/>
      <c r="K154" s="382"/>
      <c r="L154" s="11">
        <f t="shared" si="56"/>
        <v>0</v>
      </c>
      <c r="M154" s="18"/>
      <c r="N154" s="12" t="str">
        <f t="shared" si="57"/>
        <v>0</v>
      </c>
      <c r="O154" s="69"/>
      <c r="P154" s="60"/>
    </row>
    <row r="155" spans="2:16" x14ac:dyDescent="0.25">
      <c r="B155" s="63"/>
      <c r="C155" s="71"/>
      <c r="D155" s="63"/>
      <c r="E155" s="56" t="s">
        <v>54</v>
      </c>
      <c r="F155" s="59">
        <f>VLOOKUP(E155,$S$11:$T$28,2,FALSE)</f>
        <v>10</v>
      </c>
      <c r="G155" s="59">
        <f>F155*H155</f>
        <v>0</v>
      </c>
      <c r="H155" s="378"/>
      <c r="I155" s="379"/>
      <c r="J155" s="383"/>
      <c r="K155" s="383"/>
      <c r="L155" s="11">
        <f t="shared" si="56"/>
        <v>0</v>
      </c>
      <c r="M155" s="18"/>
      <c r="N155" s="12" t="str">
        <f t="shared" si="57"/>
        <v>0</v>
      </c>
      <c r="O155" s="69" t="str">
        <f>IFERROR(SUM(L155:L159)/H155,"")</f>
        <v/>
      </c>
      <c r="P155" s="60" t="str">
        <f>IFERROR(1-(O155/F155),"0")</f>
        <v>0</v>
      </c>
    </row>
    <row r="156" spans="2:16" x14ac:dyDescent="0.25">
      <c r="B156" s="63"/>
      <c r="C156" s="71"/>
      <c r="D156" s="63"/>
      <c r="E156" s="56"/>
      <c r="F156" s="59"/>
      <c r="G156" s="59"/>
      <c r="H156" s="378"/>
      <c r="I156" s="379"/>
      <c r="J156" s="383"/>
      <c r="K156" s="383"/>
      <c r="L156" s="11">
        <f t="shared" si="56"/>
        <v>0</v>
      </c>
      <c r="M156" s="18"/>
      <c r="N156" s="12" t="str">
        <f t="shared" si="57"/>
        <v>0</v>
      </c>
      <c r="O156" s="69"/>
      <c r="P156" s="60"/>
    </row>
    <row r="157" spans="2:16" x14ac:dyDescent="0.25">
      <c r="B157" s="63"/>
      <c r="C157" s="71"/>
      <c r="D157" s="63"/>
      <c r="E157" s="56"/>
      <c r="F157" s="59"/>
      <c r="G157" s="59"/>
      <c r="H157" s="378"/>
      <c r="I157" s="379"/>
      <c r="J157" s="380"/>
      <c r="K157" s="380"/>
      <c r="L157" s="11">
        <f t="shared" si="56"/>
        <v>0</v>
      </c>
      <c r="M157" s="18"/>
      <c r="N157" s="12" t="str">
        <f t="shared" si="57"/>
        <v>0</v>
      </c>
      <c r="O157" s="69"/>
      <c r="P157" s="60"/>
    </row>
    <row r="158" spans="2:16" x14ac:dyDescent="0.25">
      <c r="B158" s="63"/>
      <c r="C158" s="71"/>
      <c r="D158" s="63"/>
      <c r="E158" s="56"/>
      <c r="F158" s="59"/>
      <c r="G158" s="59"/>
      <c r="H158" s="378"/>
      <c r="I158" s="381"/>
      <c r="J158" s="381"/>
      <c r="K158" s="382"/>
      <c r="L158" s="11">
        <f t="shared" si="56"/>
        <v>0</v>
      </c>
      <c r="M158" s="18"/>
      <c r="N158" s="12" t="str">
        <f t="shared" si="57"/>
        <v>0</v>
      </c>
      <c r="O158" s="69"/>
      <c r="P158" s="60"/>
    </row>
    <row r="159" spans="2:16" x14ac:dyDescent="0.25">
      <c r="B159" s="63"/>
      <c r="C159" s="71"/>
      <c r="D159" s="63"/>
      <c r="E159" s="56"/>
      <c r="F159" s="59"/>
      <c r="G159" s="59"/>
      <c r="H159" s="378"/>
      <c r="I159" s="381"/>
      <c r="J159" s="381"/>
      <c r="K159" s="382"/>
      <c r="L159" s="11">
        <f t="shared" si="56"/>
        <v>0</v>
      </c>
      <c r="M159" s="18"/>
      <c r="N159" s="12" t="str">
        <f t="shared" si="57"/>
        <v>0</v>
      </c>
      <c r="O159" s="69"/>
      <c r="P159" s="60"/>
    </row>
    <row r="160" spans="2:16" x14ac:dyDescent="0.25">
      <c r="B160" s="63"/>
      <c r="C160" s="71"/>
      <c r="D160" s="63"/>
      <c r="E160" s="56" t="s">
        <v>32</v>
      </c>
      <c r="F160" s="59">
        <f>VLOOKUP(E160,$S$10:$T$28,2,FALSE)</f>
        <v>6.5</v>
      </c>
      <c r="G160" s="59">
        <f>F160*H160</f>
        <v>0</v>
      </c>
      <c r="H160" s="378"/>
      <c r="I160" s="379"/>
      <c r="J160" s="380"/>
      <c r="K160" s="380"/>
      <c r="L160" s="11">
        <f t="shared" si="56"/>
        <v>0</v>
      </c>
      <c r="M160" s="18"/>
      <c r="N160" s="12" t="str">
        <f t="shared" si="57"/>
        <v>0</v>
      </c>
      <c r="O160" s="69" t="str">
        <f>IFERROR(SUM(L160:L162)/H160,"")</f>
        <v/>
      </c>
      <c r="P160" s="60" t="str">
        <f>IFERROR(1-(O160/F160),"0")</f>
        <v>0</v>
      </c>
    </row>
    <row r="161" spans="2:16" x14ac:dyDescent="0.25">
      <c r="B161" s="63"/>
      <c r="C161" s="71"/>
      <c r="D161" s="63"/>
      <c r="E161" s="56"/>
      <c r="F161" s="59"/>
      <c r="G161" s="59"/>
      <c r="H161" s="378"/>
      <c r="I161" s="379"/>
      <c r="J161" s="383"/>
      <c r="K161" s="383"/>
      <c r="L161" s="11">
        <f t="shared" si="56"/>
        <v>0</v>
      </c>
      <c r="M161" s="18"/>
      <c r="N161" s="12" t="str">
        <f t="shared" si="57"/>
        <v>0</v>
      </c>
      <c r="O161" s="69"/>
      <c r="P161" s="60"/>
    </row>
    <row r="162" spans="2:16" x14ac:dyDescent="0.25">
      <c r="B162" s="63"/>
      <c r="C162" s="71"/>
      <c r="D162" s="63"/>
      <c r="E162" s="56"/>
      <c r="F162" s="59"/>
      <c r="G162" s="59"/>
      <c r="H162" s="378"/>
      <c r="I162" s="379"/>
      <c r="J162" s="380"/>
      <c r="K162" s="380"/>
      <c r="L162" s="11">
        <f t="shared" si="56"/>
        <v>0</v>
      </c>
      <c r="M162" s="18"/>
      <c r="N162" s="12" t="str">
        <f t="shared" si="57"/>
        <v>0</v>
      </c>
      <c r="O162" s="69"/>
      <c r="P162" s="60"/>
    </row>
    <row r="163" spans="2:16" x14ac:dyDescent="0.25">
      <c r="B163" s="63"/>
      <c r="C163" s="71"/>
      <c r="D163" s="63"/>
      <c r="E163" s="56" t="s">
        <v>28</v>
      </c>
      <c r="F163" s="59">
        <f t="shared" ref="F163" si="58">VLOOKUP(E163,$S$10:$T$28,2,FALSE)</f>
        <v>12</v>
      </c>
      <c r="G163" s="59">
        <f>F163*H163</f>
        <v>0</v>
      </c>
      <c r="H163" s="378"/>
      <c r="I163" s="381"/>
      <c r="J163" s="381"/>
      <c r="K163" s="382"/>
      <c r="L163" s="11">
        <f t="shared" si="56"/>
        <v>0</v>
      </c>
      <c r="M163" s="18"/>
      <c r="N163" s="12" t="str">
        <f t="shared" si="57"/>
        <v>0</v>
      </c>
      <c r="O163" s="69" t="str">
        <f t="shared" ref="O163" si="59">IFERROR(SUM(L163:L165)/H163,"")</f>
        <v/>
      </c>
      <c r="P163" s="60" t="str">
        <f t="shared" ref="P163" si="60">IFERROR(1-(O163/F163),"0")</f>
        <v>0</v>
      </c>
    </row>
    <row r="164" spans="2:16" x14ac:dyDescent="0.25">
      <c r="B164" s="63"/>
      <c r="C164" s="71"/>
      <c r="D164" s="63"/>
      <c r="E164" s="56"/>
      <c r="F164" s="59"/>
      <c r="G164" s="59"/>
      <c r="H164" s="378"/>
      <c r="I164" s="381"/>
      <c r="J164" s="381"/>
      <c r="K164" s="382"/>
      <c r="L164" s="11">
        <f t="shared" si="56"/>
        <v>0</v>
      </c>
      <c r="M164" s="18"/>
      <c r="N164" s="12" t="str">
        <f t="shared" si="57"/>
        <v>0</v>
      </c>
      <c r="O164" s="69"/>
      <c r="P164" s="60"/>
    </row>
    <row r="165" spans="2:16" x14ac:dyDescent="0.25">
      <c r="B165" s="63"/>
      <c r="C165" s="71"/>
      <c r="D165" s="63"/>
      <c r="E165" s="56"/>
      <c r="F165" s="59"/>
      <c r="G165" s="59"/>
      <c r="H165" s="378"/>
      <c r="I165" s="381"/>
      <c r="J165" s="381"/>
      <c r="K165" s="382"/>
      <c r="L165" s="11">
        <f t="shared" si="56"/>
        <v>0</v>
      </c>
      <c r="M165" s="18"/>
      <c r="N165" s="12" t="str">
        <f t="shared" si="57"/>
        <v>0</v>
      </c>
      <c r="O165" s="69"/>
      <c r="P165" s="60"/>
    </row>
    <row r="166" spans="2:16" x14ac:dyDescent="0.25">
      <c r="B166" s="63"/>
      <c r="C166" s="71"/>
      <c r="D166" s="63"/>
      <c r="E166" s="56" t="s">
        <v>52</v>
      </c>
      <c r="F166" s="59">
        <f t="shared" ref="F166" si="61">VLOOKUP(E166,$S$10:$T$28,2,FALSE)</f>
        <v>6.5</v>
      </c>
      <c r="G166" s="65">
        <f>F166*H166</f>
        <v>0</v>
      </c>
      <c r="H166" s="378"/>
      <c r="I166" s="379"/>
      <c r="J166" s="380"/>
      <c r="K166" s="380"/>
      <c r="L166" s="11">
        <f t="shared" si="56"/>
        <v>0</v>
      </c>
      <c r="M166" s="18"/>
      <c r="N166" s="12" t="str">
        <f t="shared" si="57"/>
        <v>0</v>
      </c>
      <c r="O166" s="69" t="str">
        <f t="shared" ref="O166" si="62">IFERROR(SUM(L166:L168)/H166,"")</f>
        <v/>
      </c>
      <c r="P166" s="60" t="str">
        <f t="shared" ref="P166" si="63">IFERROR(1-(O166/F166),"0")</f>
        <v>0</v>
      </c>
    </row>
    <row r="167" spans="2:16" x14ac:dyDescent="0.25">
      <c r="B167" s="63"/>
      <c r="C167" s="71"/>
      <c r="D167" s="63"/>
      <c r="E167" s="56"/>
      <c r="F167" s="59"/>
      <c r="G167" s="66"/>
      <c r="H167" s="378"/>
      <c r="I167" s="379"/>
      <c r="J167" s="380"/>
      <c r="K167" s="380"/>
      <c r="L167" s="11">
        <f t="shared" si="56"/>
        <v>0</v>
      </c>
      <c r="M167" s="18"/>
      <c r="N167" s="12" t="str">
        <f t="shared" si="57"/>
        <v>0</v>
      </c>
      <c r="O167" s="69"/>
      <c r="P167" s="60"/>
    </row>
    <row r="168" spans="2:16" x14ac:dyDescent="0.25">
      <c r="B168" s="63"/>
      <c r="C168" s="71"/>
      <c r="D168" s="63"/>
      <c r="E168" s="56"/>
      <c r="F168" s="59"/>
      <c r="G168" s="67"/>
      <c r="H168" s="378"/>
      <c r="I168" s="381"/>
      <c r="J168" s="381"/>
      <c r="K168" s="382"/>
      <c r="L168" s="11">
        <f t="shared" si="56"/>
        <v>0</v>
      </c>
      <c r="M168" s="18"/>
      <c r="N168" s="12" t="str">
        <f t="shared" si="57"/>
        <v>0</v>
      </c>
      <c r="O168" s="69"/>
      <c r="P168" s="60"/>
    </row>
    <row r="169" spans="2:16" x14ac:dyDescent="0.25">
      <c r="B169" s="63"/>
      <c r="C169" s="71"/>
      <c r="D169" s="63"/>
      <c r="E169" s="56" t="s">
        <v>33</v>
      </c>
      <c r="F169" s="59">
        <f t="shared" ref="F169" si="64">VLOOKUP(E169,$S$10:$T$28,2,FALSE)</f>
        <v>6.5</v>
      </c>
      <c r="G169" s="59">
        <f>F169*H169</f>
        <v>0</v>
      </c>
      <c r="H169" s="378"/>
      <c r="I169" s="381"/>
      <c r="J169" s="381"/>
      <c r="K169" s="382"/>
      <c r="L169" s="11">
        <f t="shared" si="56"/>
        <v>0</v>
      </c>
      <c r="M169" s="18"/>
      <c r="N169" s="12" t="str">
        <f t="shared" si="57"/>
        <v>0</v>
      </c>
      <c r="O169" s="69" t="str">
        <f t="shared" ref="O169" si="65">IFERROR(SUM(L169:L171)/H169,"")</f>
        <v/>
      </c>
      <c r="P169" s="60" t="str">
        <f t="shared" ref="P169" si="66">IFERROR(1-(O169/F169),"0")</f>
        <v>0</v>
      </c>
    </row>
    <row r="170" spans="2:16" x14ac:dyDescent="0.25">
      <c r="B170" s="63"/>
      <c r="C170" s="71"/>
      <c r="D170" s="63"/>
      <c r="E170" s="56"/>
      <c r="F170" s="59"/>
      <c r="G170" s="59"/>
      <c r="H170" s="378"/>
      <c r="I170" s="381"/>
      <c r="J170" s="381"/>
      <c r="K170" s="382"/>
      <c r="L170" s="11">
        <f t="shared" si="56"/>
        <v>0</v>
      </c>
      <c r="M170" s="18"/>
      <c r="N170" s="12" t="str">
        <f t="shared" si="57"/>
        <v>0</v>
      </c>
      <c r="O170" s="69"/>
      <c r="P170" s="60"/>
    </row>
    <row r="171" spans="2:16" x14ac:dyDescent="0.25">
      <c r="B171" s="63"/>
      <c r="C171" s="71"/>
      <c r="D171" s="63"/>
      <c r="E171" s="56"/>
      <c r="F171" s="59"/>
      <c r="G171" s="59"/>
      <c r="H171" s="378"/>
      <c r="I171" s="381"/>
      <c r="J171" s="381"/>
      <c r="K171" s="382"/>
      <c r="L171" s="11">
        <f t="shared" si="56"/>
        <v>0</v>
      </c>
      <c r="M171" s="18"/>
      <c r="N171" s="12" t="str">
        <f t="shared" si="57"/>
        <v>0</v>
      </c>
      <c r="O171" s="69"/>
      <c r="P171" s="60"/>
    </row>
    <row r="172" spans="2:16" x14ac:dyDescent="0.25">
      <c r="B172" s="63"/>
      <c r="C172" s="71"/>
      <c r="D172" s="63"/>
      <c r="E172" s="56" t="s">
        <v>26</v>
      </c>
      <c r="F172" s="59">
        <f t="shared" ref="F172" si="67">VLOOKUP(E172,$S$10:$T$28,2,FALSE)</f>
        <v>6.5</v>
      </c>
      <c r="G172" s="59">
        <f>F172*H172</f>
        <v>0</v>
      </c>
      <c r="H172" s="378"/>
      <c r="I172" s="379"/>
      <c r="J172" s="380"/>
      <c r="K172" s="380"/>
      <c r="L172" s="11">
        <f t="shared" si="56"/>
        <v>0</v>
      </c>
      <c r="M172" s="18"/>
      <c r="N172" s="12" t="str">
        <f t="shared" si="57"/>
        <v>0</v>
      </c>
      <c r="O172" s="69" t="str">
        <f t="shared" ref="O172" si="68">IFERROR(SUM(L172:L174)/H172,"")</f>
        <v/>
      </c>
      <c r="P172" s="60" t="str">
        <f t="shared" ref="P172" si="69">IFERROR(1-(O172/F172),"0")</f>
        <v>0</v>
      </c>
    </row>
    <row r="173" spans="2:16" x14ac:dyDescent="0.25">
      <c r="B173" s="63"/>
      <c r="C173" s="71"/>
      <c r="D173" s="63"/>
      <c r="E173" s="56"/>
      <c r="F173" s="59"/>
      <c r="G173" s="59"/>
      <c r="H173" s="378"/>
      <c r="I173" s="381"/>
      <c r="J173" s="381"/>
      <c r="K173" s="382"/>
      <c r="L173" s="11">
        <f t="shared" si="56"/>
        <v>0</v>
      </c>
      <c r="M173" s="18"/>
      <c r="N173" s="12" t="str">
        <f t="shared" si="57"/>
        <v>0</v>
      </c>
      <c r="O173" s="69"/>
      <c r="P173" s="60"/>
    </row>
    <row r="174" spans="2:16" x14ac:dyDescent="0.25">
      <c r="B174" s="63"/>
      <c r="C174" s="71"/>
      <c r="D174" s="63"/>
      <c r="E174" s="57"/>
      <c r="F174" s="59"/>
      <c r="G174" s="59"/>
      <c r="H174" s="384"/>
      <c r="I174" s="381"/>
      <c r="J174" s="381"/>
      <c r="K174" s="382"/>
      <c r="L174" s="11">
        <f t="shared" si="56"/>
        <v>0</v>
      </c>
      <c r="M174" s="18"/>
      <c r="N174" s="12" t="str">
        <f t="shared" si="57"/>
        <v>0</v>
      </c>
      <c r="O174" s="69"/>
      <c r="P174" s="60"/>
    </row>
    <row r="175" spans="2:16" x14ac:dyDescent="0.25">
      <c r="B175" s="63"/>
      <c r="C175" s="71"/>
      <c r="D175" s="63"/>
      <c r="E175" s="56" t="s">
        <v>21</v>
      </c>
      <c r="F175" s="59">
        <f>VLOOKUP(E175,$S$11:$T$28,2,FALSE)</f>
        <v>10</v>
      </c>
      <c r="G175" s="64">
        <f>F175*H175</f>
        <v>0</v>
      </c>
      <c r="H175" s="385"/>
      <c r="I175" s="381"/>
      <c r="J175" s="381"/>
      <c r="K175" s="382"/>
      <c r="L175" s="11">
        <f t="shared" si="56"/>
        <v>0</v>
      </c>
      <c r="M175" s="18"/>
      <c r="N175" s="12" t="str">
        <f t="shared" si="57"/>
        <v>0</v>
      </c>
      <c r="O175" s="69" t="str">
        <f>IFERROR(SUM(L175:L179)/H175,"")</f>
        <v/>
      </c>
      <c r="P175" s="60" t="str">
        <f>IFERROR(1-(O175/F175),"0")</f>
        <v>0</v>
      </c>
    </row>
    <row r="176" spans="2:16" x14ac:dyDescent="0.25">
      <c r="B176" s="63"/>
      <c r="C176" s="71"/>
      <c r="D176" s="63"/>
      <c r="E176" s="56"/>
      <c r="F176" s="59"/>
      <c r="G176" s="64"/>
      <c r="H176" s="385"/>
      <c r="I176" s="381"/>
      <c r="J176" s="381"/>
      <c r="K176" s="382"/>
      <c r="L176" s="11">
        <f t="shared" si="56"/>
        <v>0</v>
      </c>
      <c r="M176" s="18"/>
      <c r="N176" s="12" t="str">
        <f t="shared" si="57"/>
        <v>0</v>
      </c>
      <c r="O176" s="69"/>
      <c r="P176" s="60"/>
    </row>
    <row r="177" spans="2:17" x14ac:dyDescent="0.25">
      <c r="B177" s="63"/>
      <c r="C177" s="71"/>
      <c r="D177" s="63"/>
      <c r="E177" s="56"/>
      <c r="F177" s="59"/>
      <c r="G177" s="64"/>
      <c r="H177" s="385"/>
      <c r="I177" s="381"/>
      <c r="J177" s="381"/>
      <c r="K177" s="382"/>
      <c r="L177" s="11">
        <f t="shared" si="56"/>
        <v>0</v>
      </c>
      <c r="M177" s="18"/>
      <c r="N177" s="12" t="str">
        <f t="shared" si="57"/>
        <v>0</v>
      </c>
      <c r="O177" s="69"/>
      <c r="P177" s="60"/>
    </row>
    <row r="178" spans="2:17" x14ac:dyDescent="0.25">
      <c r="B178" s="63"/>
      <c r="C178" s="71"/>
      <c r="D178" s="63"/>
      <c r="E178" s="56"/>
      <c r="F178" s="59"/>
      <c r="G178" s="64"/>
      <c r="H178" s="385"/>
      <c r="I178" s="381"/>
      <c r="J178" s="381"/>
      <c r="K178" s="382"/>
      <c r="L178" s="11">
        <f t="shared" si="56"/>
        <v>0</v>
      </c>
      <c r="M178" s="18"/>
      <c r="N178" s="12" t="str">
        <f t="shared" si="57"/>
        <v>0</v>
      </c>
      <c r="O178" s="69"/>
      <c r="P178" s="60"/>
    </row>
    <row r="179" spans="2:17" x14ac:dyDescent="0.25">
      <c r="B179" s="63"/>
      <c r="C179" s="72"/>
      <c r="D179" s="63"/>
      <c r="E179" s="56"/>
      <c r="F179" s="59"/>
      <c r="G179" s="64"/>
      <c r="H179" s="385"/>
      <c r="I179" s="381"/>
      <c r="J179" s="381"/>
      <c r="K179" s="382"/>
      <c r="L179" s="11">
        <f t="shared" si="56"/>
        <v>0</v>
      </c>
      <c r="M179" s="18"/>
      <c r="N179" s="12" t="str">
        <f t="shared" si="57"/>
        <v>0</v>
      </c>
      <c r="O179" s="69"/>
      <c r="P179" s="60"/>
    </row>
    <row r="180" spans="2:17" x14ac:dyDescent="0.25">
      <c r="B180" s="68" t="s">
        <v>13</v>
      </c>
      <c r="C180" s="61"/>
      <c r="D180" s="61"/>
      <c r="E180" s="61"/>
      <c r="F180" s="62"/>
      <c r="G180" s="13">
        <f>SUM(G150:G179)</f>
        <v>0</v>
      </c>
      <c r="H180" s="14" t="s">
        <v>56</v>
      </c>
      <c r="I180" s="61" t="s">
        <v>13</v>
      </c>
      <c r="J180" s="61"/>
      <c r="K180" s="62"/>
      <c r="L180" s="15">
        <f>SUM(L150:L174)</f>
        <v>0</v>
      </c>
      <c r="M180" s="16" t="s">
        <v>56</v>
      </c>
      <c r="N180" s="61" t="s">
        <v>57</v>
      </c>
      <c r="O180" s="62"/>
      <c r="P180" s="17" t="str">
        <f>IFERROR(1-(L180/G180),"0")</f>
        <v>0</v>
      </c>
    </row>
    <row r="181" spans="2:17" x14ac:dyDescent="0.25">
      <c r="B181" s="6"/>
      <c r="C181" s="6"/>
      <c r="D181" s="6"/>
      <c r="E181" s="6"/>
      <c r="F181" s="6"/>
      <c r="G181" s="6"/>
      <c r="H181" s="6"/>
      <c r="I181" s="7"/>
      <c r="J181" s="7"/>
      <c r="K181" s="7"/>
      <c r="L181" s="6"/>
      <c r="M181" s="6"/>
      <c r="N181" s="6"/>
      <c r="O181" s="6"/>
      <c r="P181" s="6"/>
    </row>
    <row r="182" spans="2:17" x14ac:dyDescent="0.25">
      <c r="B182" s="6"/>
      <c r="C182" s="6"/>
      <c r="D182" s="6"/>
      <c r="E182" s="6"/>
      <c r="F182" s="6"/>
      <c r="G182" s="6"/>
      <c r="H182" s="6"/>
      <c r="I182" s="7"/>
      <c r="J182" s="7"/>
      <c r="K182" s="7"/>
      <c r="L182" s="6"/>
      <c r="M182" s="6"/>
      <c r="N182" s="6"/>
      <c r="O182" s="6"/>
      <c r="P182" s="6"/>
    </row>
    <row r="183" spans="2:17" hidden="1" x14ac:dyDescent="0.25">
      <c r="B183" s="6"/>
      <c r="C183" s="6"/>
      <c r="D183" s="6"/>
      <c r="E183" s="6"/>
      <c r="F183" s="6"/>
      <c r="G183" s="6"/>
      <c r="H183" s="6"/>
      <c r="I183" s="7"/>
      <c r="J183" s="7"/>
      <c r="K183" s="7"/>
      <c r="L183" s="6"/>
      <c r="M183" s="6"/>
      <c r="N183" s="6"/>
      <c r="O183" s="6"/>
      <c r="P183" s="6"/>
    </row>
    <row r="184" spans="2:17" hidden="1" x14ac:dyDescent="0.25">
      <c r="B184" s="6"/>
      <c r="C184" s="6"/>
      <c r="D184" s="6"/>
      <c r="E184" s="6"/>
      <c r="F184" s="6"/>
      <c r="G184" s="6"/>
      <c r="H184" s="6"/>
      <c r="I184" s="7"/>
      <c r="J184" s="7"/>
      <c r="K184" s="7"/>
      <c r="L184" s="6"/>
      <c r="M184" s="6"/>
      <c r="N184" s="6"/>
      <c r="O184" s="6"/>
      <c r="P184" s="6"/>
      <c r="Q184" s="1"/>
    </row>
    <row r="185" spans="2:17" hidden="1" x14ac:dyDescent="0.25">
      <c r="B185" s="6"/>
      <c r="C185" s="6"/>
      <c r="D185" s="6"/>
      <c r="E185" s="6"/>
      <c r="F185" s="6"/>
      <c r="G185" s="6"/>
      <c r="I185" s="7"/>
      <c r="J185" s="7"/>
      <c r="K185" s="7"/>
      <c r="L185" s="6"/>
      <c r="M185" s="6"/>
      <c r="N185" s="6"/>
      <c r="O185" s="6"/>
      <c r="P185" s="6"/>
    </row>
    <row r="186" spans="2:17" hidden="1" x14ac:dyDescent="0.25">
      <c r="B186" s="6"/>
      <c r="C186" s="6"/>
      <c r="D186" s="6"/>
      <c r="E186" s="6"/>
      <c r="F186" s="6"/>
      <c r="G186" s="6"/>
      <c r="H186" s="6"/>
      <c r="I186" s="7"/>
      <c r="J186" s="7"/>
      <c r="K186" s="7"/>
      <c r="L186" s="6"/>
      <c r="M186" s="6"/>
      <c r="N186" s="6"/>
      <c r="O186" s="6"/>
      <c r="P186" s="6"/>
    </row>
    <row r="187" spans="2:17" hidden="1" x14ac:dyDescent="0.25">
      <c r="B187" s="6"/>
      <c r="C187" s="6"/>
      <c r="D187" s="6"/>
      <c r="E187" s="6"/>
      <c r="F187" s="6"/>
      <c r="G187" s="6"/>
      <c r="H187" s="6"/>
      <c r="I187" s="7"/>
      <c r="J187" s="7"/>
      <c r="K187" s="7"/>
      <c r="L187" s="6"/>
      <c r="M187" s="6"/>
      <c r="N187" s="6"/>
      <c r="O187" s="6"/>
      <c r="P187" s="6"/>
    </row>
    <row r="188" spans="2:17" hidden="1" x14ac:dyDescent="0.25">
      <c r="B188" s="6"/>
      <c r="C188" s="6"/>
      <c r="D188" s="6"/>
      <c r="E188" s="6"/>
      <c r="F188" s="6"/>
      <c r="G188" s="6"/>
      <c r="H188" s="6"/>
      <c r="I188" s="7"/>
      <c r="J188" s="7"/>
      <c r="K188" s="7"/>
      <c r="L188" s="6"/>
      <c r="M188" s="6"/>
      <c r="N188" s="6"/>
      <c r="O188" s="6"/>
      <c r="P188" s="6"/>
    </row>
    <row r="189" spans="2:17" hidden="1" x14ac:dyDescent="0.25">
      <c r="B189" s="6"/>
      <c r="C189" s="6"/>
      <c r="D189" s="6"/>
      <c r="E189" s="6"/>
      <c r="F189" s="6"/>
      <c r="G189" s="6"/>
      <c r="H189" s="6"/>
      <c r="I189" s="7"/>
      <c r="J189" s="7"/>
      <c r="K189" s="7"/>
      <c r="L189" s="6"/>
      <c r="M189" s="6"/>
      <c r="N189" s="6"/>
      <c r="O189" s="6"/>
      <c r="P189" s="6"/>
    </row>
    <row r="190" spans="2:17" hidden="1" x14ac:dyDescent="0.25">
      <c r="B190" s="6"/>
      <c r="C190" s="6"/>
      <c r="D190" s="6"/>
      <c r="E190" s="6"/>
      <c r="F190" s="6"/>
      <c r="G190" s="6"/>
      <c r="H190" s="6"/>
      <c r="I190" s="7"/>
      <c r="J190" s="7"/>
      <c r="K190" s="7"/>
      <c r="L190" s="6"/>
      <c r="M190" s="6"/>
      <c r="N190" s="6"/>
      <c r="O190" s="6"/>
      <c r="P190" s="6"/>
    </row>
    <row r="191" spans="2:17" hidden="1" x14ac:dyDescent="0.25">
      <c r="B191" s="6"/>
      <c r="C191" s="6"/>
      <c r="D191" s="6"/>
      <c r="E191" s="6"/>
      <c r="F191" s="6"/>
      <c r="G191" s="6"/>
      <c r="H191" s="6"/>
      <c r="I191" s="7"/>
      <c r="J191" s="7"/>
      <c r="K191" s="7"/>
      <c r="L191" s="6"/>
      <c r="M191" s="6"/>
      <c r="N191" s="6"/>
      <c r="O191" s="6"/>
      <c r="P191" s="6"/>
    </row>
    <row r="192" spans="2:17" hidden="1" x14ac:dyDescent="0.25">
      <c r="B192" s="6"/>
      <c r="C192" s="6"/>
      <c r="D192" s="6"/>
      <c r="E192" s="6"/>
      <c r="F192" s="6"/>
      <c r="G192" s="6"/>
      <c r="H192" s="6"/>
      <c r="I192" s="7"/>
      <c r="J192" s="7"/>
      <c r="K192" s="7"/>
      <c r="L192" s="6"/>
      <c r="M192" s="6"/>
      <c r="N192" s="6"/>
      <c r="O192" s="6"/>
      <c r="P192" s="6"/>
    </row>
  </sheetData>
  <sheetProtection algorithmName="SHA-512" hashValue="+PkbmUUzT9lsWfTlSnvtizaozfC16pp/nSfOMOdUvKSNLJDYsSJ/bb8aG0+61BX3aPeTk+I667SzYfV6lKOGGQ==" saltValue="g8ByQDu5eCWn2myS7SwLTQ==" spinCount="100000" sheet="1" objects="1" scenarios="1"/>
  <mergeCells count="274">
    <mergeCell ref="C18:C47"/>
    <mergeCell ref="C51:C80"/>
    <mergeCell ref="C84:C113"/>
    <mergeCell ref="C117:C146"/>
    <mergeCell ref="C150:C179"/>
    <mergeCell ref="K9:M10"/>
    <mergeCell ref="K11:M12"/>
    <mergeCell ref="K13:M14"/>
    <mergeCell ref="P175:P179"/>
    <mergeCell ref="P163:P165"/>
    <mergeCell ref="E166:E168"/>
    <mergeCell ref="F166:F168"/>
    <mergeCell ref="G166:G168"/>
    <mergeCell ref="H166:H168"/>
    <mergeCell ref="O166:O168"/>
    <mergeCell ref="P166:P168"/>
    <mergeCell ref="E163:E165"/>
    <mergeCell ref="F163:F165"/>
    <mergeCell ref="G163:G165"/>
    <mergeCell ref="H163:H165"/>
    <mergeCell ref="O163:O165"/>
    <mergeCell ref="O155:O159"/>
    <mergeCell ref="P155:P159"/>
    <mergeCell ref="E160:E162"/>
    <mergeCell ref="B180:F180"/>
    <mergeCell ref="I180:K180"/>
    <mergeCell ref="N180:O180"/>
    <mergeCell ref="E175:E179"/>
    <mergeCell ref="F175:F179"/>
    <mergeCell ref="G175:G179"/>
    <mergeCell ref="H175:H179"/>
    <mergeCell ref="O175:O179"/>
    <mergeCell ref="P169:P171"/>
    <mergeCell ref="E172:E174"/>
    <mergeCell ref="F172:F174"/>
    <mergeCell ref="G172:G174"/>
    <mergeCell ref="H172:H174"/>
    <mergeCell ref="O172:O174"/>
    <mergeCell ref="P172:P174"/>
    <mergeCell ref="E169:E171"/>
    <mergeCell ref="F169:F171"/>
    <mergeCell ref="G169:G171"/>
    <mergeCell ref="H169:H171"/>
    <mergeCell ref="O169:O171"/>
    <mergeCell ref="F160:F162"/>
    <mergeCell ref="G160:G162"/>
    <mergeCell ref="H160:H162"/>
    <mergeCell ref="O160:O162"/>
    <mergeCell ref="P160:P162"/>
    <mergeCell ref="P142:P146"/>
    <mergeCell ref="B147:F147"/>
    <mergeCell ref="I147:K147"/>
    <mergeCell ref="N147:O147"/>
    <mergeCell ref="B150:B179"/>
    <mergeCell ref="D150:D179"/>
    <mergeCell ref="E150:E154"/>
    <mergeCell ref="F150:F154"/>
    <mergeCell ref="G150:G154"/>
    <mergeCell ref="H150:H154"/>
    <mergeCell ref="O150:O154"/>
    <mergeCell ref="P150:P154"/>
    <mergeCell ref="E155:E159"/>
    <mergeCell ref="F155:F159"/>
    <mergeCell ref="G155:G159"/>
    <mergeCell ref="H155:H159"/>
    <mergeCell ref="E142:E146"/>
    <mergeCell ref="F142:F146"/>
    <mergeCell ref="G142:G146"/>
    <mergeCell ref="H142:H146"/>
    <mergeCell ref="O142:O146"/>
    <mergeCell ref="P136:P138"/>
    <mergeCell ref="E139:E141"/>
    <mergeCell ref="F139:F141"/>
    <mergeCell ref="G139:G141"/>
    <mergeCell ref="H139:H141"/>
    <mergeCell ref="O139:O141"/>
    <mergeCell ref="P139:P141"/>
    <mergeCell ref="E136:E138"/>
    <mergeCell ref="F136:F138"/>
    <mergeCell ref="G136:G138"/>
    <mergeCell ref="H136:H138"/>
    <mergeCell ref="O136:O138"/>
    <mergeCell ref="P130:P132"/>
    <mergeCell ref="E133:E135"/>
    <mergeCell ref="F133:F135"/>
    <mergeCell ref="G133:G135"/>
    <mergeCell ref="H133:H135"/>
    <mergeCell ref="O133:O135"/>
    <mergeCell ref="P133:P135"/>
    <mergeCell ref="E130:E132"/>
    <mergeCell ref="F130:F132"/>
    <mergeCell ref="G130:G132"/>
    <mergeCell ref="H130:H132"/>
    <mergeCell ref="O130:O132"/>
    <mergeCell ref="O122:O126"/>
    <mergeCell ref="P122:P126"/>
    <mergeCell ref="E127:E129"/>
    <mergeCell ref="F127:F129"/>
    <mergeCell ref="G127:G129"/>
    <mergeCell ref="H127:H129"/>
    <mergeCell ref="O127:O129"/>
    <mergeCell ref="P127:P129"/>
    <mergeCell ref="P109:P113"/>
    <mergeCell ref="B114:F114"/>
    <mergeCell ref="I114:K114"/>
    <mergeCell ref="N114:O114"/>
    <mergeCell ref="B117:B146"/>
    <mergeCell ref="D117:D146"/>
    <mergeCell ref="E117:E121"/>
    <mergeCell ref="F117:F121"/>
    <mergeCell ref="G117:G121"/>
    <mergeCell ref="H117:H121"/>
    <mergeCell ref="O117:O121"/>
    <mergeCell ref="P117:P121"/>
    <mergeCell ref="E122:E126"/>
    <mergeCell ref="F122:F126"/>
    <mergeCell ref="G122:G126"/>
    <mergeCell ref="H122:H126"/>
    <mergeCell ref="E109:E113"/>
    <mergeCell ref="F109:F113"/>
    <mergeCell ref="G109:G113"/>
    <mergeCell ref="H109:H113"/>
    <mergeCell ref="O109:O113"/>
    <mergeCell ref="P103:P105"/>
    <mergeCell ref="E106:E108"/>
    <mergeCell ref="F106:F108"/>
    <mergeCell ref="G106:G108"/>
    <mergeCell ref="H106:H108"/>
    <mergeCell ref="O106:O108"/>
    <mergeCell ref="P106:P108"/>
    <mergeCell ref="E103:E105"/>
    <mergeCell ref="F103:F105"/>
    <mergeCell ref="G103:G105"/>
    <mergeCell ref="H103:H105"/>
    <mergeCell ref="O103:O105"/>
    <mergeCell ref="G100:G102"/>
    <mergeCell ref="H100:H102"/>
    <mergeCell ref="O100:O102"/>
    <mergeCell ref="P100:P102"/>
    <mergeCell ref="P94:P96"/>
    <mergeCell ref="E97:E99"/>
    <mergeCell ref="F97:F99"/>
    <mergeCell ref="G97:G99"/>
    <mergeCell ref="H97:H99"/>
    <mergeCell ref="O97:O99"/>
    <mergeCell ref="P97:P99"/>
    <mergeCell ref="P84:P88"/>
    <mergeCell ref="E89:E93"/>
    <mergeCell ref="F89:F93"/>
    <mergeCell ref="G89:G93"/>
    <mergeCell ref="H89:H93"/>
    <mergeCell ref="O89:O93"/>
    <mergeCell ref="P89:P93"/>
    <mergeCell ref="B81:F81"/>
    <mergeCell ref="I81:K81"/>
    <mergeCell ref="N81:O81"/>
    <mergeCell ref="B84:B113"/>
    <mergeCell ref="D84:D113"/>
    <mergeCell ref="E84:E88"/>
    <mergeCell ref="F84:F88"/>
    <mergeCell ref="G84:G88"/>
    <mergeCell ref="H84:H88"/>
    <mergeCell ref="O84:O88"/>
    <mergeCell ref="E94:E96"/>
    <mergeCell ref="F94:F96"/>
    <mergeCell ref="G94:G96"/>
    <mergeCell ref="H94:H96"/>
    <mergeCell ref="O94:O96"/>
    <mergeCell ref="E100:E102"/>
    <mergeCell ref="F100:F102"/>
    <mergeCell ref="H73:H75"/>
    <mergeCell ref="O73:O75"/>
    <mergeCell ref="P73:P75"/>
    <mergeCell ref="E76:E80"/>
    <mergeCell ref="F76:F80"/>
    <mergeCell ref="G76:G80"/>
    <mergeCell ref="H76:H80"/>
    <mergeCell ref="O76:O80"/>
    <mergeCell ref="P76:P80"/>
    <mergeCell ref="H67:H69"/>
    <mergeCell ref="O67:O69"/>
    <mergeCell ref="P67:P69"/>
    <mergeCell ref="E70:E72"/>
    <mergeCell ref="F70:F72"/>
    <mergeCell ref="G70:G72"/>
    <mergeCell ref="H70:H72"/>
    <mergeCell ref="O70:O72"/>
    <mergeCell ref="P70:P72"/>
    <mergeCell ref="H61:H63"/>
    <mergeCell ref="O61:O63"/>
    <mergeCell ref="P61:P63"/>
    <mergeCell ref="E64:E66"/>
    <mergeCell ref="F64:F66"/>
    <mergeCell ref="G64:G66"/>
    <mergeCell ref="H64:H66"/>
    <mergeCell ref="O64:O66"/>
    <mergeCell ref="P64:P66"/>
    <mergeCell ref="H51:H55"/>
    <mergeCell ref="O51:O55"/>
    <mergeCell ref="P51:P55"/>
    <mergeCell ref="E56:E60"/>
    <mergeCell ref="F56:F60"/>
    <mergeCell ref="G56:G60"/>
    <mergeCell ref="H56:H60"/>
    <mergeCell ref="O56:O60"/>
    <mergeCell ref="P56:P60"/>
    <mergeCell ref="B51:B80"/>
    <mergeCell ref="D51:D80"/>
    <mergeCell ref="E51:E55"/>
    <mergeCell ref="F51:F55"/>
    <mergeCell ref="G51:G55"/>
    <mergeCell ref="E61:E63"/>
    <mergeCell ref="F61:F63"/>
    <mergeCell ref="G61:G63"/>
    <mergeCell ref="E67:E69"/>
    <mergeCell ref="F67:F69"/>
    <mergeCell ref="G67:G69"/>
    <mergeCell ref="E73:E75"/>
    <mergeCell ref="F73:F75"/>
    <mergeCell ref="G73:G75"/>
    <mergeCell ref="N48:O48"/>
    <mergeCell ref="D18:D47"/>
    <mergeCell ref="E43:E47"/>
    <mergeCell ref="F43:F47"/>
    <mergeCell ref="G43:G47"/>
    <mergeCell ref="H43:H47"/>
    <mergeCell ref="I48:K48"/>
    <mergeCell ref="G18:G22"/>
    <mergeCell ref="G23:G27"/>
    <mergeCell ref="G28:G30"/>
    <mergeCell ref="G31:G33"/>
    <mergeCell ref="G37:G39"/>
    <mergeCell ref="G34:G36"/>
    <mergeCell ref="B48:F48"/>
    <mergeCell ref="B18:B47"/>
    <mergeCell ref="H37:H39"/>
    <mergeCell ref="O43:O47"/>
    <mergeCell ref="O37:O39"/>
    <mergeCell ref="O40:O42"/>
    <mergeCell ref="H18:H22"/>
    <mergeCell ref="H23:H27"/>
    <mergeCell ref="H28:H30"/>
    <mergeCell ref="H31:H33"/>
    <mergeCell ref="H34:H36"/>
    <mergeCell ref="P43:P47"/>
    <mergeCell ref="P40:P42"/>
    <mergeCell ref="P18:P22"/>
    <mergeCell ref="P23:P27"/>
    <mergeCell ref="P28:P30"/>
    <mergeCell ref="P31:P33"/>
    <mergeCell ref="P34:P36"/>
    <mergeCell ref="P37:P39"/>
    <mergeCell ref="F40:F42"/>
    <mergeCell ref="G40:G42"/>
    <mergeCell ref="K7:M8"/>
    <mergeCell ref="E40:E42"/>
    <mergeCell ref="E31:E33"/>
    <mergeCell ref="E34:E36"/>
    <mergeCell ref="E37:E39"/>
    <mergeCell ref="H40:H42"/>
    <mergeCell ref="O18:O22"/>
    <mergeCell ref="O23:O27"/>
    <mergeCell ref="O28:O30"/>
    <mergeCell ref="O31:O33"/>
    <mergeCell ref="O34:O36"/>
    <mergeCell ref="E18:E22"/>
    <mergeCell ref="E23:E27"/>
    <mergeCell ref="F18:F22"/>
    <mergeCell ref="F23:F27"/>
    <mergeCell ref="E28:E30"/>
    <mergeCell ref="F28:F30"/>
    <mergeCell ref="F31:F33"/>
    <mergeCell ref="F34:F36"/>
    <mergeCell ref="F37:F3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0B057-DD0E-4360-B98E-5045E3C9A740}">
  <dimension ref="A1:V75"/>
  <sheetViews>
    <sheetView zoomScale="73" zoomScaleNormal="70" workbookViewId="0">
      <selection activeCell="O35" sqref="O35:O36"/>
    </sheetView>
  </sheetViews>
  <sheetFormatPr baseColWidth="10" defaultColWidth="0" defaultRowHeight="14.4" zeroHeight="1" x14ac:dyDescent="0.3"/>
  <cols>
    <col min="1" max="1" width="5.77734375" style="157" customWidth="1"/>
    <col min="2" max="2" width="9.5546875" style="80" customWidth="1"/>
    <col min="3" max="4" width="8.6640625" style="80" customWidth="1"/>
    <col min="5" max="5" width="12.77734375" style="80" customWidth="1"/>
    <col min="6" max="6" width="9.77734375" style="80" customWidth="1"/>
    <col min="7" max="7" width="11.6640625" style="80" customWidth="1"/>
    <col min="8" max="8" width="12.77734375" style="80" customWidth="1"/>
    <col min="9" max="9" width="9.109375" style="80" customWidth="1"/>
    <col min="10" max="10" width="17.88671875" style="80" customWidth="1"/>
    <col min="11" max="16" width="11.5546875" style="80" customWidth="1"/>
    <col min="17" max="17" width="11.5546875" style="157" customWidth="1"/>
    <col min="18" max="18" width="11.5546875" style="80" hidden="1"/>
    <col min="19" max="22" width="0" style="80" hidden="1"/>
    <col min="23" max="16384" width="11.5546875" style="80" hidden="1"/>
  </cols>
  <sheetData>
    <row r="1" spans="1:16" x14ac:dyDescent="0.3">
      <c r="A1" s="159"/>
      <c r="B1" s="157"/>
      <c r="C1" s="215" t="str">
        <f>'Información del proyecto'!B2</f>
        <v>Formulario EC-2. Piloto</v>
      </c>
      <c r="D1" s="159"/>
      <c r="E1" s="159"/>
      <c r="F1" s="159"/>
      <c r="G1" s="160"/>
      <c r="H1" s="160"/>
      <c r="I1" s="161"/>
      <c r="J1" s="162"/>
      <c r="K1" s="157"/>
      <c r="L1" s="164"/>
      <c r="M1" s="164"/>
      <c r="N1" s="164"/>
      <c r="O1" s="164"/>
      <c r="P1" s="157"/>
    </row>
    <row r="2" spans="1:16" x14ac:dyDescent="0.3">
      <c r="A2" s="159"/>
      <c r="B2" s="157"/>
      <c r="C2" s="158" t="s">
        <v>103</v>
      </c>
      <c r="D2" s="159"/>
      <c r="E2" s="159"/>
      <c r="F2" s="159"/>
      <c r="G2" s="160"/>
      <c r="H2" s="161"/>
      <c r="I2" s="164"/>
      <c r="K2" s="82" t="s">
        <v>0</v>
      </c>
      <c r="L2" s="164"/>
      <c r="M2" s="164"/>
      <c r="N2" s="164"/>
      <c r="O2" s="164"/>
      <c r="P2" s="157"/>
    </row>
    <row r="3" spans="1:16" x14ac:dyDescent="0.3">
      <c r="A3" s="159"/>
      <c r="B3" s="163"/>
      <c r="C3" s="159"/>
      <c r="D3" s="159"/>
      <c r="E3" s="159"/>
      <c r="F3" s="159"/>
      <c r="G3" s="160"/>
      <c r="H3" s="161"/>
      <c r="I3" s="164"/>
      <c r="J3" s="157"/>
      <c r="K3" s="219"/>
      <c r="L3" s="164"/>
      <c r="M3" s="164"/>
      <c r="N3" s="164"/>
      <c r="O3" s="164"/>
      <c r="P3" s="157"/>
    </row>
    <row r="4" spans="1:16" x14ac:dyDescent="0.3">
      <c r="A4" s="159"/>
      <c r="B4" s="163"/>
      <c r="C4" s="217" t="str">
        <f>'Información del proyecto'!C5</f>
        <v>Nombre del proyecto</v>
      </c>
      <c r="D4" s="159"/>
      <c r="E4" s="159"/>
      <c r="F4" s="159"/>
      <c r="G4" s="160"/>
      <c r="H4" s="161"/>
      <c r="I4" s="164"/>
      <c r="J4" s="157"/>
      <c r="K4" s="219"/>
      <c r="L4" s="164"/>
      <c r="M4" s="164"/>
      <c r="N4" s="164"/>
      <c r="O4" s="164"/>
      <c r="P4" s="157"/>
    </row>
    <row r="5" spans="1:16" ht="12" customHeight="1" x14ac:dyDescent="0.3">
      <c r="A5" s="159"/>
      <c r="B5" s="163"/>
      <c r="C5" s="218" t="str">
        <f>'Información del proyecto'!C6</f>
        <v>No. de registro</v>
      </c>
      <c r="D5" s="159"/>
      <c r="E5" s="159"/>
      <c r="F5" s="159"/>
      <c r="G5" s="160"/>
      <c r="H5" s="161"/>
      <c r="I5" s="164"/>
      <c r="J5" s="157"/>
      <c r="K5" s="219"/>
      <c r="L5" s="164"/>
      <c r="M5" s="164"/>
      <c r="N5" s="164"/>
      <c r="O5" s="164"/>
      <c r="P5" s="157"/>
    </row>
    <row r="6" spans="1:16" ht="11.4" customHeight="1" x14ac:dyDescent="0.3">
      <c r="A6" s="159"/>
      <c r="B6" s="163"/>
      <c r="C6" s="218" t="str">
        <f>'Información del proyecto'!C7</f>
        <v>Fecha de emisión del formulario</v>
      </c>
      <c r="D6" s="159"/>
      <c r="E6" s="159"/>
      <c r="F6" s="159"/>
      <c r="G6" s="160"/>
      <c r="H6" s="161"/>
      <c r="I6" s="164"/>
      <c r="K6" s="219"/>
      <c r="L6" s="164"/>
      <c r="M6" s="164"/>
      <c r="N6" s="164"/>
      <c r="O6" s="164"/>
      <c r="P6" s="157"/>
    </row>
    <row r="7" spans="1:16" x14ac:dyDescent="0.3">
      <c r="A7" s="159"/>
      <c r="B7" s="159"/>
      <c r="C7" s="159"/>
      <c r="D7" s="159"/>
      <c r="E7" s="159"/>
      <c r="F7" s="160"/>
      <c r="G7" s="160"/>
      <c r="H7" s="161"/>
      <c r="I7" s="162"/>
      <c r="J7" s="162"/>
      <c r="K7" s="161"/>
      <c r="L7" s="164"/>
      <c r="M7" s="164"/>
      <c r="N7" s="164"/>
      <c r="O7" s="164"/>
      <c r="P7" s="157"/>
    </row>
    <row r="8" spans="1:16" x14ac:dyDescent="0.3">
      <c r="A8" s="159"/>
      <c r="B8" s="159"/>
      <c r="C8" s="159"/>
      <c r="D8" s="159"/>
      <c r="E8" s="159"/>
      <c r="F8" s="159"/>
      <c r="G8" s="159"/>
      <c r="H8" s="159"/>
      <c r="I8" s="162"/>
      <c r="J8" s="162"/>
      <c r="K8" s="161"/>
      <c r="L8" s="164"/>
      <c r="M8" s="164"/>
      <c r="N8" s="164"/>
      <c r="O8" s="164"/>
      <c r="P8" s="157"/>
    </row>
    <row r="9" spans="1:16" x14ac:dyDescent="0.3">
      <c r="A9" s="159"/>
      <c r="B9" s="159"/>
      <c r="C9" s="159"/>
      <c r="D9" s="159"/>
      <c r="E9" s="159"/>
      <c r="F9" s="159"/>
      <c r="G9" s="159"/>
      <c r="H9" s="159"/>
      <c r="I9" s="162"/>
      <c r="J9" s="162"/>
      <c r="K9" s="161"/>
      <c r="L9" s="164"/>
      <c r="M9" s="164"/>
      <c r="N9" s="164"/>
      <c r="O9" s="164"/>
      <c r="P9" s="157"/>
    </row>
    <row r="10" spans="1:16" x14ac:dyDescent="0.3">
      <c r="A10" s="159"/>
      <c r="B10" s="159"/>
      <c r="C10" s="159"/>
      <c r="D10" s="159"/>
      <c r="E10" s="159"/>
      <c r="F10" s="159"/>
      <c r="G10" s="159"/>
      <c r="H10" s="159"/>
      <c r="I10" s="162"/>
      <c r="J10" s="162"/>
      <c r="K10" s="161"/>
      <c r="L10" s="164"/>
      <c r="M10" s="164"/>
      <c r="N10" s="164"/>
      <c r="O10" s="164"/>
      <c r="P10" s="157"/>
    </row>
    <row r="11" spans="1:16" x14ac:dyDescent="0.3">
      <c r="A11" s="164"/>
      <c r="B11" s="164"/>
      <c r="C11" s="164"/>
      <c r="D11" s="164"/>
      <c r="E11" s="164"/>
      <c r="F11" s="164"/>
      <c r="G11" s="164"/>
      <c r="H11" s="164"/>
      <c r="I11" s="165"/>
      <c r="J11" s="165"/>
      <c r="K11" s="164"/>
      <c r="L11" s="164"/>
      <c r="M11" s="164"/>
      <c r="N11" s="164"/>
      <c r="O11" s="164"/>
      <c r="P11" s="157"/>
    </row>
    <row r="12" spans="1:16" x14ac:dyDescent="0.3">
      <c r="A12" s="164"/>
      <c r="B12" s="164"/>
      <c r="C12" s="164"/>
      <c r="D12" s="164"/>
      <c r="E12" s="164"/>
      <c r="F12" s="164"/>
      <c r="G12" s="164"/>
      <c r="H12" s="164"/>
      <c r="I12" s="165"/>
      <c r="J12" s="165"/>
      <c r="K12" s="164"/>
      <c r="L12" s="164"/>
      <c r="M12" s="164"/>
      <c r="N12" s="164"/>
      <c r="O12" s="164"/>
      <c r="P12" s="157"/>
    </row>
    <row r="13" spans="1:16" x14ac:dyDescent="0.3">
      <c r="A13" s="164"/>
      <c r="B13" s="220" t="s">
        <v>2</v>
      </c>
      <c r="C13" s="164"/>
      <c r="D13" s="164"/>
      <c r="E13" s="164"/>
      <c r="F13" s="164"/>
      <c r="G13" s="164"/>
      <c r="H13" s="164"/>
      <c r="I13" s="165"/>
      <c r="J13" s="165"/>
      <c r="K13" s="164"/>
      <c r="L13" s="164"/>
      <c r="M13" s="164"/>
      <c r="N13" s="164"/>
      <c r="O13" s="164"/>
      <c r="P13" s="157"/>
    </row>
    <row r="14" spans="1:16" x14ac:dyDescent="0.3">
      <c r="A14" s="221"/>
      <c r="B14" s="222" t="s">
        <v>58</v>
      </c>
      <c r="C14" s="223"/>
      <c r="D14" s="223"/>
      <c r="E14" s="223"/>
      <c r="F14" s="223"/>
      <c r="G14" s="223"/>
      <c r="H14" s="223"/>
      <c r="I14" s="224"/>
      <c r="J14" s="225" t="s">
        <v>59</v>
      </c>
      <c r="K14" s="226"/>
      <c r="L14" s="221"/>
      <c r="M14" s="221"/>
      <c r="N14" s="221"/>
      <c r="O14" s="221"/>
      <c r="P14" s="157"/>
    </row>
    <row r="15" spans="1:16" x14ac:dyDescent="0.3">
      <c r="A15" s="164"/>
      <c r="B15" s="227" t="s">
        <v>60</v>
      </c>
      <c r="C15" s="164"/>
      <c r="D15" s="164"/>
      <c r="E15" s="164"/>
      <c r="F15" s="164"/>
      <c r="G15" s="164"/>
      <c r="H15" s="164"/>
      <c r="I15" s="165"/>
      <c r="J15" s="228">
        <v>0.93</v>
      </c>
      <c r="K15" s="229" t="s">
        <v>61</v>
      </c>
      <c r="L15" s="164"/>
      <c r="M15" s="164"/>
      <c r="N15" s="164"/>
      <c r="O15" s="164"/>
      <c r="P15" s="157"/>
    </row>
    <row r="16" spans="1:16" x14ac:dyDescent="0.3">
      <c r="A16" s="164"/>
      <c r="B16" s="227" t="s">
        <v>62</v>
      </c>
      <c r="C16" s="164"/>
      <c r="D16" s="164"/>
      <c r="E16" s="164"/>
      <c r="F16" s="164"/>
      <c r="G16" s="164"/>
      <c r="H16" s="164"/>
      <c r="I16" s="165"/>
      <c r="J16" s="228">
        <v>0.97</v>
      </c>
      <c r="K16" s="229" t="s">
        <v>61</v>
      </c>
      <c r="L16" s="164"/>
      <c r="M16" s="164"/>
      <c r="N16" s="164"/>
      <c r="O16" s="164"/>
      <c r="P16" s="157"/>
    </row>
    <row r="17" spans="1:16" x14ac:dyDescent="0.3">
      <c r="A17" s="164"/>
      <c r="B17" s="227" t="s">
        <v>63</v>
      </c>
      <c r="C17" s="164"/>
      <c r="D17" s="164"/>
      <c r="E17" s="164"/>
      <c r="F17" s="164"/>
      <c r="G17" s="164"/>
      <c r="H17" s="164"/>
      <c r="I17" s="165"/>
      <c r="J17" s="228">
        <v>0.93</v>
      </c>
      <c r="K17" s="229" t="s">
        <v>61</v>
      </c>
      <c r="L17" s="164"/>
      <c r="M17" s="164"/>
      <c r="N17" s="164"/>
      <c r="O17" s="164"/>
      <c r="P17" s="157"/>
    </row>
    <row r="18" spans="1:16" x14ac:dyDescent="0.3">
      <c r="A18" s="164"/>
      <c r="B18" s="227" t="s">
        <v>64</v>
      </c>
      <c r="C18" s="164"/>
      <c r="D18" s="164"/>
      <c r="E18" s="164"/>
      <c r="F18" s="164"/>
      <c r="G18" s="164"/>
      <c r="H18" s="164"/>
      <c r="I18" s="165"/>
      <c r="J18" s="228">
        <v>0.93</v>
      </c>
      <c r="K18" s="229" t="s">
        <v>61</v>
      </c>
      <c r="L18" s="164"/>
      <c r="M18" s="164"/>
      <c r="N18" s="164"/>
      <c r="O18" s="164"/>
      <c r="P18" s="157"/>
    </row>
    <row r="19" spans="1:16" x14ac:dyDescent="0.3">
      <c r="A19" s="164"/>
      <c r="B19" s="227" t="s">
        <v>65</v>
      </c>
      <c r="C19" s="164"/>
      <c r="D19" s="164"/>
      <c r="E19" s="164"/>
      <c r="F19" s="164"/>
      <c r="G19" s="164"/>
      <c r="H19" s="164"/>
      <c r="I19" s="165"/>
      <c r="J19" s="228">
        <v>0.67</v>
      </c>
      <c r="K19" s="229" t="s">
        <v>61</v>
      </c>
      <c r="L19" s="164"/>
      <c r="M19" s="164"/>
      <c r="N19" s="164"/>
      <c r="O19" s="164"/>
      <c r="P19" s="157"/>
    </row>
    <row r="20" spans="1:16" x14ac:dyDescent="0.3">
      <c r="A20" s="164"/>
      <c r="B20" s="227" t="s">
        <v>66</v>
      </c>
      <c r="C20" s="164"/>
      <c r="D20" s="164"/>
      <c r="E20" s="164"/>
      <c r="F20" s="164"/>
      <c r="G20" s="164"/>
      <c r="H20" s="164"/>
      <c r="I20" s="165"/>
      <c r="J20" s="230">
        <v>0.8</v>
      </c>
      <c r="K20" s="229" t="s">
        <v>67</v>
      </c>
      <c r="L20" s="164"/>
      <c r="M20" s="164"/>
      <c r="N20" s="164"/>
      <c r="O20" s="164"/>
      <c r="P20" s="157"/>
    </row>
    <row r="21" spans="1:16" x14ac:dyDescent="0.3">
      <c r="A21" s="164"/>
      <c r="B21" s="227" t="s">
        <v>68</v>
      </c>
      <c r="C21" s="164"/>
      <c r="D21" s="164"/>
      <c r="E21" s="164"/>
      <c r="F21" s="164"/>
      <c r="G21" s="164"/>
      <c r="H21" s="164"/>
      <c r="I21" s="165"/>
      <c r="J21" s="228">
        <v>0.62</v>
      </c>
      <c r="K21" s="229" t="s">
        <v>61</v>
      </c>
      <c r="L21" s="164"/>
      <c r="M21" s="164"/>
      <c r="N21" s="164"/>
      <c r="O21" s="164"/>
      <c r="P21" s="157"/>
    </row>
    <row r="22" spans="1:16" x14ac:dyDescent="0.3">
      <c r="A22" s="164"/>
      <c r="B22" s="227" t="s">
        <v>69</v>
      </c>
      <c r="C22" s="164"/>
      <c r="D22" s="164"/>
      <c r="E22" s="164"/>
      <c r="F22" s="164"/>
      <c r="G22" s="164"/>
      <c r="H22" s="164"/>
      <c r="I22" s="165"/>
      <c r="J22" s="230">
        <v>0.8</v>
      </c>
      <c r="K22" s="229" t="s">
        <v>67</v>
      </c>
      <c r="L22" s="164"/>
      <c r="M22" s="164"/>
      <c r="N22" s="164"/>
      <c r="O22" s="164"/>
      <c r="P22" s="157"/>
    </row>
    <row r="23" spans="1:16" x14ac:dyDescent="0.3">
      <c r="A23" s="164"/>
      <c r="B23" s="227" t="s">
        <v>70</v>
      </c>
      <c r="C23" s="164"/>
      <c r="D23" s="164"/>
      <c r="E23" s="164"/>
      <c r="F23" s="164"/>
      <c r="G23" s="164"/>
      <c r="H23" s="164"/>
      <c r="I23" s="165"/>
      <c r="J23" s="228">
        <v>0.59</v>
      </c>
      <c r="K23" s="229" t="s">
        <v>61</v>
      </c>
      <c r="L23" s="164"/>
      <c r="M23" s="164"/>
      <c r="N23" s="164"/>
      <c r="O23" s="164"/>
      <c r="P23" s="157"/>
    </row>
    <row r="24" spans="1:16" x14ac:dyDescent="0.3">
      <c r="A24" s="164"/>
      <c r="B24" s="227" t="s">
        <v>71</v>
      </c>
      <c r="C24" s="164"/>
      <c r="D24" s="164"/>
      <c r="E24" s="164"/>
      <c r="F24" s="164"/>
      <c r="G24" s="164"/>
      <c r="H24" s="164"/>
      <c r="I24" s="165"/>
      <c r="J24" s="230">
        <v>0.78</v>
      </c>
      <c r="K24" s="229" t="s">
        <v>67</v>
      </c>
      <c r="L24" s="164"/>
      <c r="M24" s="164"/>
      <c r="N24" s="164"/>
      <c r="O24" s="164"/>
      <c r="P24" s="157"/>
    </row>
    <row r="25" spans="1:16" x14ac:dyDescent="0.3">
      <c r="A25" s="164"/>
      <c r="B25" s="227" t="s">
        <v>72</v>
      </c>
      <c r="C25" s="164"/>
      <c r="D25" s="164"/>
      <c r="E25" s="164"/>
      <c r="F25" s="164"/>
      <c r="G25" s="164"/>
      <c r="H25" s="164"/>
      <c r="I25" s="165"/>
      <c r="J25" s="228">
        <v>0.59</v>
      </c>
      <c r="K25" s="229" t="s">
        <v>61</v>
      </c>
      <c r="L25" s="164"/>
      <c r="M25" s="164"/>
      <c r="N25" s="164"/>
      <c r="O25" s="164"/>
      <c r="P25" s="157"/>
    </row>
    <row r="26" spans="1:16" x14ac:dyDescent="0.3">
      <c r="A26" s="164"/>
      <c r="B26" s="227" t="s">
        <v>73</v>
      </c>
      <c r="C26" s="164"/>
      <c r="D26" s="164"/>
      <c r="E26" s="164"/>
      <c r="F26" s="164"/>
      <c r="G26" s="164"/>
      <c r="H26" s="164"/>
      <c r="I26" s="165"/>
      <c r="J26" s="230">
        <v>0.78</v>
      </c>
      <c r="K26" s="229" t="s">
        <v>67</v>
      </c>
      <c r="L26" s="164"/>
      <c r="M26" s="164"/>
      <c r="N26" s="164"/>
      <c r="O26" s="164"/>
      <c r="P26" s="157"/>
    </row>
    <row r="27" spans="1:16" x14ac:dyDescent="0.3">
      <c r="A27" s="164"/>
      <c r="B27" s="227" t="s">
        <v>74</v>
      </c>
      <c r="C27" s="164"/>
      <c r="D27" s="164"/>
      <c r="E27" s="164"/>
      <c r="F27" s="164"/>
      <c r="G27" s="164"/>
      <c r="H27" s="164"/>
      <c r="I27" s="165"/>
      <c r="J27" s="230">
        <v>0.8</v>
      </c>
      <c r="K27" s="229" t="s">
        <v>67</v>
      </c>
      <c r="L27" s="164"/>
      <c r="M27" s="164"/>
      <c r="N27" s="164"/>
      <c r="O27" s="164"/>
      <c r="P27" s="157"/>
    </row>
    <row r="28" spans="1:16" x14ac:dyDescent="0.3">
      <c r="A28" s="164"/>
      <c r="B28" s="227" t="s">
        <v>75</v>
      </c>
      <c r="C28" s="164"/>
      <c r="D28" s="164"/>
      <c r="E28" s="164"/>
      <c r="F28" s="164"/>
      <c r="G28" s="164"/>
      <c r="H28" s="164"/>
      <c r="I28" s="165"/>
      <c r="J28" s="230">
        <v>0.78</v>
      </c>
      <c r="K28" s="229" t="s">
        <v>67</v>
      </c>
      <c r="L28" s="164"/>
      <c r="M28" s="164"/>
      <c r="N28" s="164"/>
      <c r="O28" s="164"/>
      <c r="P28" s="157"/>
    </row>
    <row r="29" spans="1:16" x14ac:dyDescent="0.3">
      <c r="A29" s="164"/>
      <c r="B29" s="227" t="s">
        <v>76</v>
      </c>
      <c r="C29" s="164"/>
      <c r="D29" s="164"/>
      <c r="E29" s="164"/>
      <c r="F29" s="164"/>
      <c r="G29" s="164"/>
      <c r="H29" s="164"/>
      <c r="I29" s="165"/>
      <c r="J29" s="230">
        <v>0.78</v>
      </c>
      <c r="K29" s="229" t="s">
        <v>67</v>
      </c>
      <c r="L29" s="164"/>
      <c r="M29" s="164"/>
      <c r="N29" s="164"/>
      <c r="O29" s="164"/>
      <c r="P29" s="157"/>
    </row>
    <row r="30" spans="1:16" x14ac:dyDescent="0.3">
      <c r="A30" s="164"/>
      <c r="B30" s="231" t="s">
        <v>77</v>
      </c>
      <c r="C30" s="232"/>
      <c r="D30" s="232"/>
      <c r="E30" s="232"/>
      <c r="F30" s="232"/>
      <c r="G30" s="232"/>
      <c r="H30" s="232"/>
      <c r="I30" s="233"/>
      <c r="J30" s="234">
        <v>3</v>
      </c>
      <c r="K30" s="235" t="s">
        <v>78</v>
      </c>
      <c r="L30" s="164"/>
      <c r="M30" s="164"/>
      <c r="N30" s="164"/>
      <c r="O30" s="164"/>
      <c r="P30" s="157"/>
    </row>
    <row r="31" spans="1:16" x14ac:dyDescent="0.3">
      <c r="A31" s="164"/>
      <c r="B31" s="236" t="s">
        <v>302</v>
      </c>
      <c r="C31" s="164"/>
      <c r="D31" s="164"/>
      <c r="E31" s="164"/>
      <c r="F31" s="164"/>
      <c r="G31" s="164"/>
      <c r="H31" s="164"/>
      <c r="I31" s="165"/>
      <c r="J31" s="165"/>
      <c r="K31" s="164"/>
      <c r="L31" s="164"/>
      <c r="M31" s="164"/>
      <c r="N31" s="164"/>
      <c r="O31" s="164"/>
      <c r="P31" s="157"/>
    </row>
    <row r="32" spans="1:16" x14ac:dyDescent="0.3">
      <c r="A32" s="164"/>
      <c r="B32" s="236"/>
      <c r="C32" s="164"/>
      <c r="D32" s="164"/>
      <c r="E32" s="164"/>
      <c r="F32" s="164"/>
      <c r="G32" s="164"/>
      <c r="H32" s="164"/>
      <c r="I32" s="165"/>
      <c r="J32" s="165"/>
      <c r="K32" s="164"/>
      <c r="L32" s="164"/>
      <c r="M32" s="164"/>
      <c r="N32" s="164"/>
      <c r="O32" s="164"/>
      <c r="P32" s="157"/>
    </row>
    <row r="33" spans="1:16" x14ac:dyDescent="0.3">
      <c r="A33" s="164"/>
      <c r="B33" s="220" t="s">
        <v>300</v>
      </c>
      <c r="C33" s="164"/>
      <c r="D33" s="164"/>
      <c r="E33" s="164"/>
      <c r="F33" s="164"/>
      <c r="G33" s="164"/>
      <c r="H33" s="164"/>
      <c r="I33" s="165"/>
      <c r="J33" s="165"/>
      <c r="K33" s="164"/>
      <c r="L33" s="164"/>
      <c r="M33" s="164"/>
      <c r="N33" s="164"/>
      <c r="O33" s="164"/>
      <c r="P33" s="157"/>
    </row>
    <row r="34" spans="1:16" ht="21.6" x14ac:dyDescent="0.3">
      <c r="A34" s="164"/>
      <c r="B34" s="210" t="s">
        <v>79</v>
      </c>
      <c r="C34" s="237" t="s">
        <v>80</v>
      </c>
      <c r="D34" s="238"/>
      <c r="E34" s="238"/>
      <c r="F34" s="238"/>
      <c r="G34" s="239"/>
      <c r="H34" s="240" t="s">
        <v>230</v>
      </c>
      <c r="I34" s="241"/>
      <c r="J34" s="210" t="s">
        <v>104</v>
      </c>
      <c r="K34" s="211" t="s">
        <v>117</v>
      </c>
      <c r="L34" s="210" t="s">
        <v>81</v>
      </c>
      <c r="M34" s="210" t="s">
        <v>115</v>
      </c>
      <c r="N34" s="210" t="s">
        <v>256</v>
      </c>
      <c r="O34" s="211" t="s">
        <v>226</v>
      </c>
      <c r="P34" s="210" t="s">
        <v>15</v>
      </c>
    </row>
    <row r="35" spans="1:16" x14ac:dyDescent="0.3">
      <c r="A35" s="164"/>
      <c r="B35" s="279">
        <v>1</v>
      </c>
      <c r="C35" s="282"/>
      <c r="D35" s="283"/>
      <c r="E35" s="283"/>
      <c r="F35" s="283"/>
      <c r="G35" s="283"/>
      <c r="H35" s="242" t="e">
        <f>VLOOKUP(C35,$B$15:$J$30,9,FALSE)</f>
        <v>#N/A</v>
      </c>
      <c r="I35" s="243" t="e">
        <f>VLOOKUP(H35,$J$15:$K$30,2,FALSE)</f>
        <v>#N/A</v>
      </c>
      <c r="J35" s="288"/>
      <c r="K35" s="288"/>
      <c r="L35" s="288"/>
      <c r="M35" s="288"/>
      <c r="N35" s="244">
        <f>(K35*L35*M35)</f>
        <v>0</v>
      </c>
      <c r="O35" s="291"/>
      <c r="P35" s="245" t="str">
        <f>_xlfn.IFNA(1-(H35/O35),"0")</f>
        <v>0</v>
      </c>
    </row>
    <row r="36" spans="1:16" x14ac:dyDescent="0.3">
      <c r="A36" s="164"/>
      <c r="B36" s="280">
        <v>2</v>
      </c>
      <c r="C36" s="284"/>
      <c r="D36" s="285"/>
      <c r="E36" s="285"/>
      <c r="F36" s="285"/>
      <c r="G36" s="285"/>
      <c r="H36" s="242" t="e">
        <f>VLOOKUP(C36,$B$15:$J$30,9,FALSE)</f>
        <v>#N/A</v>
      </c>
      <c r="I36" s="243" t="e">
        <f t="shared" ref="I36:I39" si="0">VLOOKUP(H36,$J$15:$K$30,2,FALSE)</f>
        <v>#N/A</v>
      </c>
      <c r="J36" s="289"/>
      <c r="K36" s="289"/>
      <c r="L36" s="289"/>
      <c r="M36" s="289"/>
      <c r="N36" s="244">
        <f t="shared" ref="N36:N39" si="1">(K36*L36*M36)</f>
        <v>0</v>
      </c>
      <c r="O36" s="292"/>
      <c r="P36" s="245" t="str">
        <f>_xlfn.IFNA(1-(H36/O36),"0")</f>
        <v>0</v>
      </c>
    </row>
    <row r="37" spans="1:16" x14ac:dyDescent="0.3">
      <c r="A37" s="164"/>
      <c r="B37" s="280">
        <v>3</v>
      </c>
      <c r="C37" s="284"/>
      <c r="D37" s="285"/>
      <c r="E37" s="285"/>
      <c r="F37" s="285"/>
      <c r="G37" s="285"/>
      <c r="H37" s="242" t="e">
        <f>VLOOKUP(C37,$B$15:$J$30,9,FALSE)</f>
        <v>#N/A</v>
      </c>
      <c r="I37" s="243" t="e">
        <f t="shared" si="0"/>
        <v>#N/A</v>
      </c>
      <c r="J37" s="289"/>
      <c r="K37" s="289"/>
      <c r="L37" s="289"/>
      <c r="M37" s="289"/>
      <c r="N37" s="244">
        <f t="shared" si="1"/>
        <v>0</v>
      </c>
      <c r="O37" s="292"/>
      <c r="P37" s="245" t="str">
        <f>_xlfn.IFNA(1-(H37/O37),"0")</f>
        <v>0</v>
      </c>
    </row>
    <row r="38" spans="1:16" x14ac:dyDescent="0.3">
      <c r="A38" s="164"/>
      <c r="B38" s="280">
        <v>4</v>
      </c>
      <c r="C38" s="284"/>
      <c r="D38" s="285"/>
      <c r="E38" s="285"/>
      <c r="F38" s="285"/>
      <c r="G38" s="285"/>
      <c r="H38" s="242" t="e">
        <f>VLOOKUP(C38,$B$15:$J$30,9,FALSE)</f>
        <v>#N/A</v>
      </c>
      <c r="I38" s="243" t="e">
        <f t="shared" si="0"/>
        <v>#N/A</v>
      </c>
      <c r="J38" s="289"/>
      <c r="K38" s="289"/>
      <c r="L38" s="289"/>
      <c r="M38" s="289"/>
      <c r="N38" s="244">
        <f t="shared" si="1"/>
        <v>0</v>
      </c>
      <c r="O38" s="293"/>
      <c r="P38" s="245" t="str">
        <f>_xlfn.IFNA(1-(H38/O38),"0")</f>
        <v>0</v>
      </c>
    </row>
    <row r="39" spans="1:16" x14ac:dyDescent="0.3">
      <c r="A39" s="164"/>
      <c r="B39" s="281">
        <v>5</v>
      </c>
      <c r="C39" s="286"/>
      <c r="D39" s="287"/>
      <c r="E39" s="287"/>
      <c r="F39" s="287"/>
      <c r="G39" s="287"/>
      <c r="H39" s="242" t="e">
        <f>VLOOKUP(C39,$B$15:$J$30,9,FALSE)</f>
        <v>#N/A</v>
      </c>
      <c r="I39" s="243" t="e">
        <f t="shared" si="0"/>
        <v>#N/A</v>
      </c>
      <c r="J39" s="290"/>
      <c r="K39" s="290"/>
      <c r="L39" s="290"/>
      <c r="M39" s="290"/>
      <c r="N39" s="244">
        <f t="shared" si="1"/>
        <v>0</v>
      </c>
      <c r="O39" s="294"/>
      <c r="P39" s="245" t="str">
        <f>_xlfn.IFNA(1-(H39/O39),"0")</f>
        <v>0</v>
      </c>
    </row>
    <row r="40" spans="1:16" x14ac:dyDescent="0.3">
      <c r="A40" s="164"/>
      <c r="B40" s="246" t="s">
        <v>283</v>
      </c>
      <c r="C40" s="247"/>
      <c r="D40" s="247"/>
      <c r="E40" s="247"/>
      <c r="F40" s="247"/>
      <c r="G40" s="247"/>
      <c r="H40" s="247"/>
      <c r="I40" s="247"/>
      <c r="J40" s="248"/>
      <c r="K40" s="249">
        <f>(K35*M35)+(K36*M36)+(K37*M37)+(K38*M38)+(K39*M39)</f>
        <v>0</v>
      </c>
      <c r="L40" s="250" t="s">
        <v>13</v>
      </c>
      <c r="M40" s="192">
        <f>SUM(M35:M39)</f>
        <v>0</v>
      </c>
      <c r="N40" s="251"/>
      <c r="O40" s="252"/>
      <c r="P40" s="253"/>
    </row>
    <row r="41" spans="1:16" x14ac:dyDescent="0.3">
      <c r="A41" s="164"/>
      <c r="B41" s="246" t="s">
        <v>261</v>
      </c>
      <c r="C41" s="247"/>
      <c r="D41" s="247"/>
      <c r="E41" s="247"/>
      <c r="F41" s="247"/>
      <c r="G41" s="247"/>
      <c r="H41" s="247"/>
      <c r="I41" s="247"/>
      <c r="J41" s="248"/>
      <c r="K41" s="249">
        <f>(K35*L35*M35)+(K36*L36*M36)+(K37*L37*M37)+(K38*L38*M38)+(K39*L39*M39)</f>
        <v>0</v>
      </c>
      <c r="L41" s="165"/>
      <c r="M41" s="165"/>
      <c r="N41" s="254"/>
      <c r="O41" s="164"/>
      <c r="P41" s="157"/>
    </row>
    <row r="42" spans="1:16" x14ac:dyDescent="0.3">
      <c r="A42" s="164"/>
      <c r="B42" s="255"/>
      <c r="C42" s="255"/>
      <c r="D42" s="255"/>
      <c r="E42" s="255"/>
      <c r="F42" s="255"/>
      <c r="G42" s="255"/>
      <c r="H42" s="255"/>
      <c r="I42" s="165"/>
      <c r="J42" s="165"/>
      <c r="K42" s="165"/>
      <c r="L42" s="254"/>
      <c r="M42" s="254"/>
      <c r="N42" s="164"/>
      <c r="O42" s="164"/>
      <c r="P42" s="157"/>
    </row>
    <row r="43" spans="1:16" x14ac:dyDescent="0.3">
      <c r="A43" s="164"/>
      <c r="B43" s="164"/>
      <c r="C43" s="164"/>
      <c r="D43" s="164"/>
      <c r="E43" s="164"/>
      <c r="F43" s="157"/>
      <c r="G43" s="157"/>
      <c r="H43" s="157"/>
      <c r="I43" s="165"/>
      <c r="J43" s="165"/>
      <c r="K43" s="164"/>
      <c r="L43" s="164"/>
      <c r="M43" s="164"/>
      <c r="N43" s="164"/>
      <c r="O43" s="164"/>
      <c r="P43" s="157"/>
    </row>
    <row r="44" spans="1:16" ht="14.4" customHeight="1" x14ac:dyDescent="0.3">
      <c r="A44" s="164"/>
      <c r="B44" s="164"/>
      <c r="C44" s="164"/>
      <c r="D44" s="164"/>
      <c r="E44" s="164"/>
      <c r="F44" s="157"/>
      <c r="G44" s="256" t="s">
        <v>120</v>
      </c>
      <c r="H44" s="257"/>
      <c r="I44" s="258"/>
      <c r="J44" s="259"/>
      <c r="K44" s="157"/>
      <c r="L44" s="164"/>
      <c r="M44" s="164"/>
      <c r="N44" s="164"/>
      <c r="O44" s="164"/>
      <c r="P44" s="157"/>
    </row>
    <row r="45" spans="1:16" ht="18" x14ac:dyDescent="0.35">
      <c r="A45" s="164"/>
      <c r="B45" s="164"/>
      <c r="C45" s="164"/>
      <c r="D45" s="164"/>
      <c r="E45" s="164"/>
      <c r="F45" s="164"/>
      <c r="G45" s="260"/>
      <c r="H45" s="261"/>
      <c r="I45" s="262"/>
      <c r="J45" s="263" t="str">
        <f>IFERROR(((N35*P35)+(N36*P36)+(N37*P37)+(N38*P38)+(N39*P39))/K41,"0")</f>
        <v>0</v>
      </c>
      <c r="K45" s="220"/>
      <c r="L45" s="164"/>
      <c r="M45" s="164"/>
      <c r="N45" s="164"/>
      <c r="O45" s="164"/>
      <c r="P45" s="157"/>
    </row>
    <row r="46" spans="1:16" x14ac:dyDescent="0.3">
      <c r="A46" s="164"/>
      <c r="B46" s="164"/>
      <c r="C46" s="164"/>
      <c r="D46" s="164"/>
      <c r="E46" s="164"/>
      <c r="F46" s="164"/>
      <c r="G46" s="164"/>
      <c r="H46" s="164"/>
      <c r="I46" s="165"/>
      <c r="J46" s="165"/>
      <c r="K46" s="164"/>
      <c r="L46" s="164"/>
      <c r="M46" s="164"/>
      <c r="N46" s="164"/>
      <c r="O46" s="164"/>
      <c r="P46" s="157"/>
    </row>
    <row r="47" spans="1:16" x14ac:dyDescent="0.3">
      <c r="A47" s="164"/>
      <c r="B47" s="164"/>
      <c r="C47" s="164"/>
      <c r="D47" s="164"/>
      <c r="E47" s="164"/>
      <c r="F47" s="164"/>
      <c r="G47" s="164"/>
      <c r="H47" s="164"/>
      <c r="I47" s="165"/>
      <c r="J47" s="165"/>
      <c r="K47" s="164"/>
      <c r="L47" s="164"/>
      <c r="M47" s="164"/>
      <c r="N47" s="164"/>
      <c r="O47" s="164"/>
      <c r="P47" s="157"/>
    </row>
    <row r="48" spans="1:16" x14ac:dyDescent="0.3">
      <c r="A48" s="164"/>
      <c r="B48" s="220" t="s">
        <v>301</v>
      </c>
      <c r="C48" s="164"/>
      <c r="D48" s="164"/>
      <c r="E48" s="164"/>
      <c r="F48" s="164"/>
      <c r="G48" s="164"/>
      <c r="H48" s="164"/>
      <c r="I48" s="165"/>
      <c r="J48" s="165"/>
      <c r="K48" s="164"/>
      <c r="L48" s="164"/>
      <c r="M48" s="164"/>
      <c r="N48" s="164"/>
      <c r="O48" s="164"/>
      <c r="P48" s="157"/>
    </row>
    <row r="49" spans="1:22" x14ac:dyDescent="0.3">
      <c r="A49" s="164"/>
      <c r="B49" s="164"/>
      <c r="C49" s="164"/>
      <c r="D49" s="164"/>
      <c r="E49" s="164"/>
      <c r="F49" s="164"/>
      <c r="G49" s="164"/>
      <c r="H49" s="164"/>
      <c r="I49" s="165"/>
      <c r="J49" s="165"/>
      <c r="K49" s="164"/>
      <c r="L49" s="164"/>
      <c r="M49" s="164"/>
      <c r="N49" s="164"/>
      <c r="O49" s="164"/>
      <c r="P49" s="157"/>
    </row>
    <row r="50" spans="1:22" x14ac:dyDescent="0.3">
      <c r="A50" s="164"/>
      <c r="B50" s="164"/>
      <c r="C50" s="164"/>
      <c r="D50" s="164"/>
      <c r="E50" s="164"/>
      <c r="F50" s="164"/>
      <c r="G50" s="164"/>
      <c r="H50" s="164"/>
      <c r="I50" s="165"/>
      <c r="J50" s="165"/>
      <c r="K50" s="164"/>
      <c r="L50" s="164"/>
      <c r="M50" s="164"/>
      <c r="N50" s="164"/>
      <c r="O50" s="164"/>
      <c r="P50" s="157"/>
    </row>
    <row r="51" spans="1:22" x14ac:dyDescent="0.3">
      <c r="A51" s="164"/>
      <c r="B51" s="164"/>
      <c r="C51" s="164"/>
      <c r="D51" s="164"/>
      <c r="E51" s="164"/>
      <c r="F51" s="164"/>
      <c r="G51" s="164"/>
      <c r="H51" s="164"/>
      <c r="I51" s="165"/>
      <c r="J51" s="165"/>
      <c r="K51" s="164"/>
      <c r="L51" s="164"/>
      <c r="M51" s="164"/>
      <c r="N51" s="164"/>
      <c r="O51" s="164"/>
      <c r="P51" s="157"/>
    </row>
    <row r="52" spans="1:22" x14ac:dyDescent="0.3">
      <c r="A52" s="164"/>
      <c r="B52" s="164"/>
      <c r="C52" s="164"/>
      <c r="D52" s="164"/>
      <c r="E52" s="164"/>
      <c r="F52" s="164"/>
      <c r="G52" s="164"/>
      <c r="H52" s="164"/>
      <c r="I52" s="165"/>
      <c r="J52" s="165"/>
      <c r="K52" s="164"/>
      <c r="L52" s="164"/>
      <c r="M52" s="164"/>
      <c r="N52" s="164"/>
      <c r="O52" s="164"/>
      <c r="P52" s="157"/>
    </row>
    <row r="53" spans="1:22" x14ac:dyDescent="0.3">
      <c r="A53" s="164"/>
      <c r="B53" s="164"/>
      <c r="C53" s="164"/>
      <c r="D53" s="164"/>
      <c r="E53" s="164"/>
      <c r="F53" s="164"/>
      <c r="G53" s="164"/>
      <c r="H53" s="164"/>
      <c r="I53" s="165"/>
      <c r="J53" s="165"/>
      <c r="K53" s="164"/>
      <c r="L53" s="164"/>
      <c r="M53" s="164"/>
      <c r="N53" s="164"/>
      <c r="O53" s="164"/>
      <c r="P53" s="157"/>
      <c r="R53" s="80" t="s">
        <v>4</v>
      </c>
    </row>
    <row r="54" spans="1:22" x14ac:dyDescent="0.3">
      <c r="A54" s="164"/>
      <c r="B54" s="164"/>
      <c r="C54" s="164"/>
      <c r="D54" s="164"/>
      <c r="E54" s="164"/>
      <c r="F54" s="164"/>
      <c r="G54" s="164"/>
      <c r="H54" s="164"/>
      <c r="I54" s="165"/>
      <c r="J54" s="165"/>
      <c r="K54" s="164"/>
      <c r="L54" s="164"/>
      <c r="M54" s="164"/>
      <c r="N54" s="164"/>
      <c r="O54" s="164"/>
      <c r="P54" s="157"/>
      <c r="R54" s="80" t="s">
        <v>5</v>
      </c>
    </row>
    <row r="55" spans="1:22" x14ac:dyDescent="0.3">
      <c r="A55" s="164"/>
      <c r="B55" s="164"/>
      <c r="C55" s="164"/>
      <c r="D55" s="164"/>
      <c r="E55" s="164"/>
      <c r="F55" s="164"/>
      <c r="G55" s="164"/>
      <c r="H55" s="164"/>
      <c r="I55" s="165"/>
      <c r="J55" s="165"/>
      <c r="K55" s="164"/>
      <c r="L55" s="164"/>
      <c r="M55" s="164"/>
      <c r="N55" s="164"/>
      <c r="O55" s="164"/>
      <c r="P55" s="157"/>
    </row>
    <row r="56" spans="1:22" x14ac:dyDescent="0.3">
      <c r="A56" s="164"/>
      <c r="B56" s="164"/>
      <c r="C56" s="164"/>
      <c r="D56" s="164"/>
      <c r="E56" s="164"/>
      <c r="F56" s="164"/>
      <c r="G56" s="164"/>
      <c r="H56" s="164"/>
      <c r="I56" s="165"/>
      <c r="J56" s="165"/>
      <c r="K56" s="164"/>
      <c r="L56" s="164"/>
      <c r="M56" s="164"/>
      <c r="N56" s="164"/>
      <c r="O56" s="164"/>
      <c r="P56" s="157"/>
    </row>
    <row r="57" spans="1:22" x14ac:dyDescent="0.3">
      <c r="A57" s="164"/>
      <c r="B57" s="164"/>
      <c r="C57" s="164"/>
      <c r="D57" s="164"/>
      <c r="E57" s="164"/>
      <c r="F57" s="164"/>
      <c r="G57" s="164"/>
      <c r="H57" s="164"/>
      <c r="I57" s="165"/>
      <c r="J57" s="165"/>
      <c r="K57" s="164"/>
      <c r="L57" s="164"/>
      <c r="M57" s="164"/>
      <c r="N57" s="164"/>
      <c r="O57" s="164"/>
      <c r="P57" s="157"/>
    </row>
    <row r="58" spans="1:22" x14ac:dyDescent="0.3">
      <c r="A58" s="164"/>
      <c r="B58" s="164"/>
      <c r="C58" s="164"/>
      <c r="D58" s="164"/>
      <c r="E58" s="164"/>
      <c r="F58" s="164"/>
      <c r="G58" s="164"/>
      <c r="H58" s="164"/>
      <c r="I58" s="165"/>
      <c r="J58" s="165"/>
      <c r="K58" s="164"/>
      <c r="L58" s="164"/>
      <c r="M58" s="164"/>
      <c r="N58" s="164"/>
      <c r="O58" s="164"/>
      <c r="P58" s="157"/>
    </row>
    <row r="59" spans="1:22" ht="40.200000000000003" customHeight="1" x14ac:dyDescent="0.3">
      <c r="A59" s="164"/>
      <c r="B59" s="264" t="s">
        <v>239</v>
      </c>
      <c r="C59" s="264"/>
      <c r="D59" s="265"/>
      <c r="E59" s="266" t="s">
        <v>382</v>
      </c>
      <c r="F59" s="267" t="s">
        <v>385</v>
      </c>
      <c r="G59" s="268"/>
      <c r="H59" s="268" t="s">
        <v>384</v>
      </c>
      <c r="I59" s="268"/>
      <c r="J59" s="193" t="s">
        <v>383</v>
      </c>
      <c r="K59" s="269"/>
      <c r="L59" s="164"/>
      <c r="M59" s="164"/>
      <c r="N59" s="164"/>
      <c r="O59" s="164"/>
      <c r="P59" s="157"/>
    </row>
    <row r="60" spans="1:22" x14ac:dyDescent="0.3">
      <c r="A60" s="164"/>
      <c r="B60" s="264"/>
      <c r="C60" s="264"/>
      <c r="D60" s="265"/>
      <c r="E60" s="295" t="s">
        <v>5</v>
      </c>
      <c r="F60" s="270">
        <f>'Información del proyecto'!$C$23</f>
        <v>76</v>
      </c>
      <c r="G60" s="271" t="s">
        <v>276</v>
      </c>
      <c r="H60" s="272">
        <f>IF(E60="Si",V61+K41,K41)</f>
        <v>0</v>
      </c>
      <c r="I60" s="273" t="s">
        <v>246</v>
      </c>
      <c r="J60" s="296">
        <v>0</v>
      </c>
      <c r="K60" s="157"/>
      <c r="L60" s="164"/>
      <c r="M60" s="164"/>
      <c r="N60" s="164"/>
      <c r="O60" s="164"/>
      <c r="P60" s="157"/>
      <c r="S60" s="115" t="s">
        <v>272</v>
      </c>
    </row>
    <row r="61" spans="1:22" x14ac:dyDescent="0.3">
      <c r="A61" s="164"/>
      <c r="B61" s="164"/>
      <c r="C61" s="164"/>
      <c r="D61" s="164"/>
      <c r="E61" s="164"/>
      <c r="F61" s="164"/>
      <c r="G61" s="164"/>
      <c r="H61" s="164"/>
      <c r="I61" s="165"/>
      <c r="J61" s="165"/>
      <c r="K61" s="164"/>
      <c r="L61" s="164"/>
      <c r="M61" s="164"/>
      <c r="N61" s="164"/>
      <c r="O61" s="164"/>
      <c r="P61" s="157"/>
      <c r="S61" s="274" t="s">
        <v>282</v>
      </c>
      <c r="T61" s="275">
        <f>T62*T63*T64</f>
        <v>0</v>
      </c>
      <c r="U61" s="274" t="s">
        <v>303</v>
      </c>
      <c r="V61" s="275">
        <f>T61/3600</f>
        <v>0</v>
      </c>
    </row>
    <row r="62" spans="1:22" x14ac:dyDescent="0.3">
      <c r="A62" s="164"/>
      <c r="B62" s="164"/>
      <c r="C62" s="164"/>
      <c r="D62" s="164"/>
      <c r="E62" s="164"/>
      <c r="F62" s="164"/>
      <c r="G62" s="164"/>
      <c r="H62" s="164"/>
      <c r="I62" s="165"/>
      <c r="J62" s="165"/>
      <c r="K62" s="164"/>
      <c r="L62" s="164"/>
      <c r="M62" s="164"/>
      <c r="N62" s="164"/>
      <c r="O62" s="164"/>
      <c r="P62" s="157"/>
      <c r="S62" s="274" t="s">
        <v>273</v>
      </c>
      <c r="T62" s="276">
        <f>T67*T68</f>
        <v>0</v>
      </c>
    </row>
    <row r="63" spans="1:22" x14ac:dyDescent="0.3">
      <c r="A63" s="164"/>
      <c r="B63" s="164"/>
      <c r="C63" s="164"/>
      <c r="D63" s="164"/>
      <c r="E63" s="164"/>
      <c r="F63" s="164"/>
      <c r="G63" s="256" t="s">
        <v>395</v>
      </c>
      <c r="H63" s="257"/>
      <c r="I63" s="258"/>
      <c r="J63" s="259"/>
      <c r="K63" s="164"/>
      <c r="L63" s="164"/>
      <c r="M63" s="164"/>
      <c r="N63" s="164"/>
      <c r="O63" s="164"/>
      <c r="P63" s="157"/>
      <c r="S63" s="274" t="s">
        <v>274</v>
      </c>
      <c r="T63" s="276">
        <v>4.18</v>
      </c>
    </row>
    <row r="64" spans="1:22" ht="18" x14ac:dyDescent="0.35">
      <c r="A64" s="164"/>
      <c r="B64" s="164"/>
      <c r="C64" s="164"/>
      <c r="D64" s="164"/>
      <c r="E64" s="164"/>
      <c r="F64" s="164"/>
      <c r="G64" s="260"/>
      <c r="H64" s="261"/>
      <c r="I64" s="262"/>
      <c r="J64" s="263">
        <f>J60</f>
        <v>0</v>
      </c>
      <c r="K64" s="164"/>
      <c r="L64" s="164"/>
      <c r="M64" s="164"/>
      <c r="N64" s="164"/>
      <c r="O64" s="164"/>
      <c r="P64" s="157"/>
      <c r="S64" s="274" t="s">
        <v>281</v>
      </c>
      <c r="T64" s="276">
        <f>T70-T69</f>
        <v>30</v>
      </c>
    </row>
    <row r="65" spans="1:21" x14ac:dyDescent="0.3">
      <c r="A65" s="164"/>
      <c r="B65" s="164"/>
      <c r="C65" s="164"/>
      <c r="D65" s="164"/>
      <c r="E65" s="164"/>
      <c r="F65" s="164"/>
      <c r="G65" s="164"/>
      <c r="H65" s="164"/>
      <c r="I65" s="165"/>
      <c r="J65" s="165"/>
      <c r="K65" s="164"/>
      <c r="L65" s="164"/>
      <c r="M65" s="164"/>
      <c r="N65" s="164"/>
      <c r="O65" s="164"/>
      <c r="P65" s="157"/>
      <c r="S65" s="274" t="s">
        <v>280</v>
      </c>
    </row>
    <row r="66" spans="1:21" x14ac:dyDescent="0.3">
      <c r="A66" s="164"/>
      <c r="B66" s="164"/>
      <c r="C66" s="164"/>
      <c r="D66" s="164"/>
      <c r="E66" s="164"/>
      <c r="F66" s="164"/>
      <c r="G66" s="164"/>
      <c r="H66" s="164"/>
      <c r="I66" s="165"/>
      <c r="J66" s="165"/>
      <c r="K66" s="164"/>
      <c r="L66" s="164"/>
      <c r="M66" s="164"/>
      <c r="N66" s="164"/>
      <c r="O66" s="164"/>
      <c r="P66" s="157"/>
    </row>
    <row r="67" spans="1:21" hidden="1" x14ac:dyDescent="0.3">
      <c r="A67" s="164"/>
      <c r="B67" s="164"/>
      <c r="C67" s="164"/>
      <c r="D67" s="164"/>
      <c r="E67" s="164"/>
      <c r="F67" s="164"/>
      <c r="G67" s="164"/>
      <c r="H67" s="164"/>
      <c r="I67" s="165"/>
      <c r="J67" s="165"/>
      <c r="K67" s="164"/>
      <c r="L67" s="164"/>
      <c r="M67" s="164"/>
      <c r="N67" s="164"/>
      <c r="O67" s="164"/>
      <c r="P67" s="157"/>
      <c r="S67" s="274" t="s">
        <v>275</v>
      </c>
      <c r="T67" s="277">
        <f>$F$60</f>
        <v>76</v>
      </c>
      <c r="U67" s="115" t="s">
        <v>276</v>
      </c>
    </row>
    <row r="68" spans="1:21" hidden="1" x14ac:dyDescent="0.3">
      <c r="A68" s="164"/>
      <c r="B68" s="164"/>
      <c r="C68" s="164"/>
      <c r="D68" s="164"/>
      <c r="E68" s="164"/>
      <c r="F68" s="164"/>
      <c r="G68" s="164"/>
      <c r="H68" s="164"/>
      <c r="I68" s="165"/>
      <c r="J68" s="165"/>
      <c r="K68" s="164"/>
      <c r="L68" s="164"/>
      <c r="M68" s="164"/>
      <c r="N68" s="164"/>
      <c r="O68" s="164"/>
      <c r="P68" s="157"/>
      <c r="S68" s="274" t="s">
        <v>6</v>
      </c>
      <c r="T68" s="277">
        <f>'Información del proyecto'!$C$16</f>
        <v>0</v>
      </c>
      <c r="U68" s="115"/>
    </row>
    <row r="69" spans="1:21" hidden="1" x14ac:dyDescent="0.3">
      <c r="A69" s="164"/>
      <c r="B69" s="164"/>
      <c r="C69" s="164"/>
      <c r="D69" s="164"/>
      <c r="E69" s="164"/>
      <c r="F69" s="164"/>
      <c r="G69" s="164"/>
      <c r="H69" s="164"/>
      <c r="I69" s="165"/>
      <c r="J69" s="165"/>
      <c r="K69" s="164"/>
      <c r="L69" s="164"/>
      <c r="M69" s="164"/>
      <c r="N69" s="164"/>
      <c r="O69" s="164"/>
      <c r="P69" s="157"/>
      <c r="S69" s="274" t="s">
        <v>277</v>
      </c>
      <c r="T69" s="115">
        <v>15</v>
      </c>
      <c r="U69" s="115" t="s">
        <v>278</v>
      </c>
    </row>
    <row r="70" spans="1:21" hidden="1" x14ac:dyDescent="0.3">
      <c r="A70" s="164"/>
      <c r="B70" s="164"/>
      <c r="C70" s="164"/>
      <c r="D70" s="164"/>
      <c r="E70" s="164"/>
      <c r="F70" s="164"/>
      <c r="G70" s="164"/>
      <c r="H70" s="164"/>
      <c r="I70" s="165"/>
      <c r="J70" s="165"/>
      <c r="K70" s="164"/>
      <c r="L70" s="164"/>
      <c r="M70" s="164"/>
      <c r="N70" s="164"/>
      <c r="O70" s="164"/>
      <c r="P70" s="157"/>
      <c r="S70" s="274" t="s">
        <v>279</v>
      </c>
      <c r="T70" s="115">
        <v>45</v>
      </c>
      <c r="U70" s="115" t="s">
        <v>278</v>
      </c>
    </row>
    <row r="71" spans="1:21" hidden="1" x14ac:dyDescent="0.3">
      <c r="A71" s="164"/>
      <c r="B71" s="164"/>
      <c r="C71" s="164"/>
      <c r="D71" s="164"/>
      <c r="E71" s="164"/>
      <c r="F71" s="164"/>
      <c r="G71" s="164"/>
      <c r="H71" s="164"/>
      <c r="I71" s="165"/>
      <c r="J71" s="165"/>
      <c r="K71" s="164"/>
      <c r="L71" s="164"/>
      <c r="M71" s="164"/>
      <c r="N71" s="164"/>
      <c r="O71" s="164"/>
      <c r="P71" s="157"/>
    </row>
    <row r="72" spans="1:21" hidden="1" x14ac:dyDescent="0.3">
      <c r="A72" s="164"/>
      <c r="B72" s="164"/>
      <c r="C72" s="164"/>
      <c r="D72" s="164"/>
      <c r="E72" s="164"/>
      <c r="F72" s="164"/>
      <c r="G72" s="164"/>
      <c r="H72" s="164"/>
      <c r="I72" s="165"/>
      <c r="J72" s="165"/>
      <c r="K72" s="164"/>
      <c r="L72" s="164"/>
      <c r="M72" s="164"/>
      <c r="N72" s="164"/>
      <c r="O72" s="164"/>
      <c r="P72" s="157"/>
    </row>
    <row r="73" spans="1:21" hidden="1" x14ac:dyDescent="0.3">
      <c r="A73" s="164"/>
      <c r="B73" s="164"/>
      <c r="C73" s="164"/>
      <c r="D73" s="164"/>
      <c r="E73" s="164"/>
      <c r="F73" s="164"/>
      <c r="G73" s="164"/>
      <c r="H73" s="164"/>
      <c r="I73" s="165"/>
      <c r="J73" s="165"/>
      <c r="K73" s="164"/>
      <c r="L73" s="164"/>
      <c r="M73" s="164"/>
      <c r="N73" s="164"/>
      <c r="O73" s="164"/>
      <c r="P73" s="157"/>
      <c r="S73" s="115"/>
      <c r="T73" s="115"/>
      <c r="U73" s="278"/>
    </row>
    <row r="74" spans="1:21" hidden="1" x14ac:dyDescent="0.3">
      <c r="B74" s="157"/>
      <c r="C74" s="157"/>
      <c r="D74" s="157"/>
      <c r="E74" s="157"/>
      <c r="F74" s="157"/>
      <c r="G74" s="157"/>
      <c r="H74" s="157"/>
      <c r="I74" s="157"/>
      <c r="J74" s="157"/>
      <c r="K74" s="157"/>
      <c r="L74" s="157"/>
      <c r="M74" s="157"/>
      <c r="N74" s="157"/>
      <c r="O74" s="157"/>
      <c r="P74" s="157"/>
    </row>
    <row r="75" spans="1:21" hidden="1" x14ac:dyDescent="0.3">
      <c r="B75" s="157"/>
      <c r="C75" s="157"/>
      <c r="D75" s="157"/>
      <c r="E75" s="157"/>
      <c r="F75" s="157"/>
      <c r="G75" s="157"/>
      <c r="H75" s="157"/>
      <c r="I75" s="157"/>
      <c r="J75" s="157"/>
      <c r="K75" s="157"/>
      <c r="L75" s="157"/>
      <c r="M75" s="157"/>
      <c r="N75" s="157"/>
      <c r="O75" s="157"/>
      <c r="P75" s="157"/>
    </row>
  </sheetData>
  <sheetProtection algorithmName="SHA-512" hashValue="BFWq4SzDho6y7sod2ejvhPIgUK5YmuW5UWlpjQH9zWk8s84fX9pcngBe0eu0oPrHW+cjXFzNE89t3ZrvWnvqmg==" saltValue="2pP7uGg8fbbPOmwEa/3ovA==" spinCount="100000" sheet="1" objects="1" scenarios="1"/>
  <mergeCells count="16">
    <mergeCell ref="J14:K14"/>
    <mergeCell ref="C35:G35"/>
    <mergeCell ref="C36:G36"/>
    <mergeCell ref="C37:G37"/>
    <mergeCell ref="C38:G38"/>
    <mergeCell ref="B14:H14"/>
    <mergeCell ref="C34:G34"/>
    <mergeCell ref="G63:I64"/>
    <mergeCell ref="H34:I34"/>
    <mergeCell ref="B40:J40"/>
    <mergeCell ref="B41:J41"/>
    <mergeCell ref="H59:I59"/>
    <mergeCell ref="B59:D60"/>
    <mergeCell ref="F59:G59"/>
    <mergeCell ref="G44:I45"/>
    <mergeCell ref="C39:G39"/>
  </mergeCells>
  <dataValidations count="2">
    <dataValidation type="list" allowBlank="1" showInputMessage="1" showErrorMessage="1" sqref="C35:C39" xr:uid="{69FA9AEC-741E-4EDD-982A-15BB3CB55B25}">
      <formula1>$B$15:$B$30</formula1>
    </dataValidation>
    <dataValidation type="list" allowBlank="1" showInputMessage="1" showErrorMessage="1" sqref="E60" xr:uid="{3DB108EB-94E9-406C-A5C5-430A7C3A0AB1}">
      <formula1>$R$53:$R$54</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6CA02-2DCB-4667-AC11-3D89E1323D07}">
  <dimension ref="A1:V34"/>
  <sheetViews>
    <sheetView zoomScale="92" zoomScaleNormal="40" workbookViewId="0">
      <selection activeCell="L13" sqref="L13:L15"/>
    </sheetView>
  </sheetViews>
  <sheetFormatPr baseColWidth="10" defaultColWidth="0" defaultRowHeight="14.4" zeroHeight="1" x14ac:dyDescent="0.3"/>
  <cols>
    <col min="1" max="1" width="6.44140625" style="157" customWidth="1"/>
    <col min="2" max="2" width="11.5546875" style="80" customWidth="1"/>
    <col min="3" max="3" width="19.88671875" style="80" customWidth="1"/>
    <col min="4" max="4" width="34" style="80" customWidth="1"/>
    <col min="5" max="8" width="11.77734375" style="80" customWidth="1"/>
    <col min="9" max="9" width="11.6640625" style="80" customWidth="1"/>
    <col min="10" max="10" width="11.5546875" style="80" customWidth="1"/>
    <col min="11" max="12" width="15.77734375" style="80" customWidth="1"/>
    <col min="13" max="13" width="11.5546875" style="80" hidden="1" customWidth="1"/>
    <col min="14" max="14" width="11.5546875" style="157" hidden="1" customWidth="1"/>
    <col min="15" max="15" width="11.5546875" style="157" customWidth="1"/>
    <col min="16" max="17" width="11.5546875" style="157" hidden="1" customWidth="1"/>
    <col min="18" max="18" width="27.5546875" style="80" hidden="1" customWidth="1"/>
    <col min="19" max="19" width="11.5546875" style="80" hidden="1" customWidth="1"/>
    <col min="20" max="20" width="13.88671875" style="80" hidden="1" customWidth="1"/>
    <col min="21" max="22" width="14.33203125" style="80" hidden="1" customWidth="1"/>
    <col min="23" max="16384" width="11.5546875" style="80" hidden="1"/>
  </cols>
  <sheetData>
    <row r="1" spans="2:21" x14ac:dyDescent="0.3">
      <c r="B1" s="157"/>
      <c r="C1" s="158" t="str">
        <f>'Información del proyecto'!B2</f>
        <v>Formulario EC-2. Piloto</v>
      </c>
      <c r="D1" s="159"/>
      <c r="E1" s="159"/>
      <c r="F1" s="159"/>
      <c r="G1" s="159"/>
      <c r="H1" s="159"/>
      <c r="I1" s="159"/>
      <c r="J1" s="159"/>
      <c r="K1" s="160"/>
      <c r="L1" s="160"/>
      <c r="M1" s="161"/>
      <c r="N1" s="162"/>
    </row>
    <row r="2" spans="2:21" x14ac:dyDescent="0.3">
      <c r="B2" s="157"/>
      <c r="C2" s="163" t="s">
        <v>122</v>
      </c>
      <c r="D2" s="159"/>
      <c r="E2" s="159"/>
      <c r="F2" s="159"/>
      <c r="G2" s="159"/>
      <c r="H2" s="159"/>
      <c r="I2" s="159"/>
      <c r="J2" s="82" t="s">
        <v>0</v>
      </c>
      <c r="L2" s="157"/>
      <c r="M2" s="164"/>
    </row>
    <row r="3" spans="2:21" x14ac:dyDescent="0.3">
      <c r="B3" s="163"/>
      <c r="C3" s="159"/>
      <c r="D3" s="159"/>
      <c r="E3" s="159"/>
      <c r="F3" s="159"/>
      <c r="G3" s="159"/>
      <c r="H3" s="159"/>
      <c r="I3" s="159"/>
      <c r="J3" s="219"/>
      <c r="K3" s="157"/>
      <c r="L3" s="157"/>
      <c r="M3" s="164"/>
    </row>
    <row r="4" spans="2:21" x14ac:dyDescent="0.3">
      <c r="B4" s="163"/>
      <c r="C4" s="297" t="str">
        <f>'Información del proyecto'!C5</f>
        <v>Nombre del proyecto</v>
      </c>
      <c r="D4" s="159"/>
      <c r="E4" s="159"/>
      <c r="F4" s="159"/>
      <c r="G4" s="159"/>
      <c r="H4" s="159"/>
      <c r="I4" s="159"/>
      <c r="J4" s="219"/>
      <c r="K4" s="157"/>
      <c r="L4" s="157"/>
      <c r="M4" s="164"/>
    </row>
    <row r="5" spans="2:21" x14ac:dyDescent="0.3">
      <c r="B5" s="163"/>
      <c r="C5" s="298" t="str">
        <f>'Información del proyecto'!C6</f>
        <v>No. de registro</v>
      </c>
      <c r="D5" s="159"/>
      <c r="E5" s="159"/>
      <c r="F5" s="159"/>
      <c r="G5" s="159"/>
      <c r="H5" s="159"/>
      <c r="I5" s="159"/>
      <c r="J5" s="219"/>
      <c r="K5" s="157"/>
      <c r="L5" s="157"/>
      <c r="M5" s="164"/>
    </row>
    <row r="6" spans="2:21" x14ac:dyDescent="0.3">
      <c r="B6" s="163"/>
      <c r="C6" s="298" t="str">
        <f>'Información del proyecto'!C7</f>
        <v>Fecha de emisión del formulario</v>
      </c>
      <c r="D6" s="159"/>
      <c r="E6" s="159"/>
      <c r="F6" s="159"/>
      <c r="G6" s="159"/>
      <c r="H6" s="159"/>
      <c r="I6" s="159"/>
      <c r="J6" s="219"/>
      <c r="K6" s="157"/>
      <c r="L6" s="157"/>
      <c r="M6" s="164"/>
    </row>
    <row r="7" spans="2:21" x14ac:dyDescent="0.3">
      <c r="B7" s="157"/>
      <c r="C7" s="157"/>
      <c r="D7" s="157"/>
      <c r="E7" s="157"/>
      <c r="F7" s="157"/>
      <c r="G7" s="157"/>
      <c r="H7" s="157"/>
      <c r="I7" s="157"/>
      <c r="J7" s="157"/>
      <c r="K7" s="157"/>
      <c r="M7" s="157"/>
      <c r="R7" s="299" t="s">
        <v>105</v>
      </c>
      <c r="S7" s="299">
        <v>3600</v>
      </c>
      <c r="T7" s="299">
        <v>1800</v>
      </c>
      <c r="U7" s="299">
        <v>1200</v>
      </c>
    </row>
    <row r="8" spans="2:21" x14ac:dyDescent="0.3">
      <c r="B8" s="157"/>
      <c r="C8" s="157"/>
      <c r="D8" s="157"/>
      <c r="E8" s="157"/>
      <c r="F8" s="157"/>
      <c r="G8" s="157"/>
      <c r="H8" s="157"/>
      <c r="I8" s="157"/>
      <c r="J8" s="157"/>
      <c r="K8" s="157"/>
      <c r="L8" s="157"/>
      <c r="M8" s="157"/>
      <c r="R8" s="299" t="s">
        <v>106</v>
      </c>
    </row>
    <row r="9" spans="2:21" x14ac:dyDescent="0.3">
      <c r="B9" s="157"/>
      <c r="C9" s="157"/>
      <c r="D9" s="157"/>
      <c r="E9" s="157"/>
      <c r="F9" s="157"/>
      <c r="G9" s="157"/>
      <c r="H9" s="157"/>
      <c r="I9" s="157"/>
      <c r="J9" s="157"/>
      <c r="K9" s="157"/>
      <c r="L9" s="157"/>
      <c r="M9" s="157"/>
      <c r="R9" s="299">
        <v>1</v>
      </c>
      <c r="S9" s="299" t="s">
        <v>107</v>
      </c>
      <c r="T9" s="299">
        <v>82.5</v>
      </c>
      <c r="U9" s="299">
        <v>80</v>
      </c>
    </row>
    <row r="10" spans="2:21" x14ac:dyDescent="0.3">
      <c r="B10" s="157"/>
      <c r="C10" s="157"/>
      <c r="D10" s="157"/>
      <c r="E10" s="157"/>
      <c r="F10" s="157"/>
      <c r="G10" s="157"/>
      <c r="H10" s="157"/>
      <c r="I10" s="157"/>
      <c r="J10" s="157"/>
      <c r="K10" s="157"/>
      <c r="L10" s="157"/>
      <c r="M10" s="157"/>
      <c r="R10" s="299">
        <v>1.5</v>
      </c>
      <c r="S10" s="299">
        <v>82.5</v>
      </c>
      <c r="T10" s="299">
        <v>84</v>
      </c>
      <c r="U10" s="299">
        <v>84</v>
      </c>
    </row>
    <row r="11" spans="2:21" x14ac:dyDescent="0.3">
      <c r="B11" s="300" t="s">
        <v>108</v>
      </c>
      <c r="C11" s="300"/>
      <c r="D11" s="157"/>
      <c r="E11" s="157"/>
      <c r="F11" s="157"/>
      <c r="G11" s="157"/>
      <c r="H11" s="157"/>
      <c r="I11" s="157"/>
      <c r="J11" s="157"/>
      <c r="K11" s="157"/>
      <c r="L11" s="157"/>
      <c r="M11" s="157"/>
      <c r="R11" s="299">
        <v>2</v>
      </c>
      <c r="S11" s="299">
        <v>84</v>
      </c>
      <c r="T11" s="299">
        <v>84</v>
      </c>
      <c r="U11" s="299">
        <v>85.5</v>
      </c>
    </row>
    <row r="12" spans="2:21" ht="21.6" x14ac:dyDescent="0.3">
      <c r="B12" s="210" t="s">
        <v>79</v>
      </c>
      <c r="C12" s="210" t="s">
        <v>112</v>
      </c>
      <c r="D12" s="210" t="s">
        <v>104</v>
      </c>
      <c r="E12" s="210" t="s">
        <v>115</v>
      </c>
      <c r="F12" s="211" t="s">
        <v>117</v>
      </c>
      <c r="G12" s="211" t="s">
        <v>81</v>
      </c>
      <c r="H12" s="210" t="s">
        <v>256</v>
      </c>
      <c r="I12" s="210" t="s">
        <v>110</v>
      </c>
      <c r="J12" s="210" t="s">
        <v>109</v>
      </c>
      <c r="K12" s="210" t="s">
        <v>111</v>
      </c>
      <c r="L12" s="211" t="s">
        <v>255</v>
      </c>
      <c r="M12" s="210" t="s">
        <v>15</v>
      </c>
      <c r="N12" s="211" t="s">
        <v>397</v>
      </c>
      <c r="R12" s="299">
        <v>3</v>
      </c>
      <c r="S12" s="299">
        <v>84</v>
      </c>
      <c r="T12" s="299">
        <v>86.5</v>
      </c>
      <c r="U12" s="299">
        <v>86.5</v>
      </c>
    </row>
    <row r="13" spans="2:21" x14ac:dyDescent="0.3">
      <c r="B13" s="301">
        <v>1</v>
      </c>
      <c r="C13" s="207" t="s">
        <v>141</v>
      </c>
      <c r="D13" s="207"/>
      <c r="E13" s="207"/>
      <c r="F13" s="315"/>
      <c r="G13" s="315"/>
      <c r="H13" s="196">
        <f>F13*E13*G13</f>
        <v>0</v>
      </c>
      <c r="I13" s="207"/>
      <c r="J13" s="207"/>
      <c r="K13" s="301" t="e">
        <f t="shared" ref="K13:K22" si="0">INDEX($S$9:$U$21,MATCH(I13,$R$9:$R$21,1),MATCH(J13,$S$7:$U$7,0))</f>
        <v>#N/A</v>
      </c>
      <c r="L13" s="207"/>
      <c r="M13" s="316">
        <f>IFERROR((L13/K13),"0")-1</f>
        <v>-1</v>
      </c>
      <c r="N13" s="196" t="str">
        <f>IF(H13=0,"0",(H13-(H13*M13)))</f>
        <v>0</v>
      </c>
      <c r="P13" s="302"/>
      <c r="R13" s="299">
        <v>5</v>
      </c>
      <c r="S13" s="299">
        <v>85.5</v>
      </c>
      <c r="T13" s="299">
        <v>87.5</v>
      </c>
      <c r="U13" s="299">
        <v>87.5</v>
      </c>
    </row>
    <row r="14" spans="2:21" x14ac:dyDescent="0.3">
      <c r="B14" s="301">
        <v>2</v>
      </c>
      <c r="C14" s="207" t="s">
        <v>141</v>
      </c>
      <c r="D14" s="207"/>
      <c r="E14" s="207"/>
      <c r="F14" s="315"/>
      <c r="G14" s="315"/>
      <c r="H14" s="196">
        <f t="shared" ref="H14:H22" si="1">F14*E14*G14</f>
        <v>0</v>
      </c>
      <c r="I14" s="207"/>
      <c r="J14" s="207"/>
      <c r="K14" s="301" t="e">
        <f t="shared" si="0"/>
        <v>#N/A</v>
      </c>
      <c r="L14" s="207"/>
      <c r="M14" s="316">
        <f t="shared" ref="M14:M22" si="2">IFERROR((L14/K14),"0")-1</f>
        <v>-1</v>
      </c>
      <c r="N14" s="196" t="str">
        <f t="shared" ref="N14:N22" si="3">IF(H14=0,"0",(H14-(H14*M14)))</f>
        <v>0</v>
      </c>
      <c r="R14" s="299">
        <v>7.5</v>
      </c>
      <c r="S14" s="299">
        <v>87.5</v>
      </c>
      <c r="T14" s="299">
        <v>88.5</v>
      </c>
      <c r="U14" s="299">
        <v>88.5</v>
      </c>
    </row>
    <row r="15" spans="2:21" x14ac:dyDescent="0.3">
      <c r="B15" s="301">
        <v>3</v>
      </c>
      <c r="C15" s="207" t="s">
        <v>141</v>
      </c>
      <c r="D15" s="207"/>
      <c r="E15" s="207"/>
      <c r="F15" s="315"/>
      <c r="G15" s="315"/>
      <c r="H15" s="196">
        <f t="shared" si="1"/>
        <v>0</v>
      </c>
      <c r="I15" s="207"/>
      <c r="J15" s="207"/>
      <c r="K15" s="301" t="e">
        <f t="shared" si="0"/>
        <v>#N/A</v>
      </c>
      <c r="L15" s="207"/>
      <c r="M15" s="316">
        <f t="shared" si="2"/>
        <v>-1</v>
      </c>
      <c r="N15" s="196" t="str">
        <f t="shared" si="3"/>
        <v>0</v>
      </c>
      <c r="R15" s="299">
        <v>10</v>
      </c>
      <c r="S15" s="299">
        <v>88.5</v>
      </c>
      <c r="T15" s="299">
        <v>89.5</v>
      </c>
      <c r="U15" s="299">
        <v>90.2</v>
      </c>
    </row>
    <row r="16" spans="2:21" x14ac:dyDescent="0.3">
      <c r="B16" s="301">
        <v>4</v>
      </c>
      <c r="C16" s="207" t="s">
        <v>141</v>
      </c>
      <c r="D16" s="207"/>
      <c r="E16" s="207"/>
      <c r="F16" s="315"/>
      <c r="G16" s="315"/>
      <c r="H16" s="196">
        <f t="shared" si="1"/>
        <v>0</v>
      </c>
      <c r="I16" s="207"/>
      <c r="J16" s="207"/>
      <c r="K16" s="301" t="e">
        <f t="shared" si="0"/>
        <v>#N/A</v>
      </c>
      <c r="L16" s="207"/>
      <c r="M16" s="316">
        <f t="shared" si="2"/>
        <v>-1</v>
      </c>
      <c r="N16" s="196" t="str">
        <f t="shared" si="3"/>
        <v>0</v>
      </c>
      <c r="R16" s="299">
        <v>15</v>
      </c>
      <c r="S16" s="299">
        <v>89.5</v>
      </c>
      <c r="T16" s="299">
        <v>91</v>
      </c>
      <c r="U16" s="299">
        <v>90.2</v>
      </c>
    </row>
    <row r="17" spans="2:21" x14ac:dyDescent="0.3">
      <c r="B17" s="301">
        <v>5</v>
      </c>
      <c r="C17" s="207" t="s">
        <v>141</v>
      </c>
      <c r="D17" s="207"/>
      <c r="E17" s="207"/>
      <c r="F17" s="315"/>
      <c r="G17" s="315"/>
      <c r="H17" s="196">
        <f t="shared" si="1"/>
        <v>0</v>
      </c>
      <c r="I17" s="207"/>
      <c r="J17" s="207"/>
      <c r="K17" s="301" t="e">
        <f t="shared" si="0"/>
        <v>#N/A</v>
      </c>
      <c r="L17" s="207"/>
      <c r="M17" s="316">
        <f t="shared" si="2"/>
        <v>-1</v>
      </c>
      <c r="N17" s="196" t="str">
        <f t="shared" si="3"/>
        <v>0</v>
      </c>
      <c r="R17" s="299">
        <v>20</v>
      </c>
      <c r="S17" s="299">
        <v>90.2</v>
      </c>
      <c r="T17" s="299">
        <v>91</v>
      </c>
      <c r="U17" s="299">
        <v>91</v>
      </c>
    </row>
    <row r="18" spans="2:21" x14ac:dyDescent="0.3">
      <c r="B18" s="301">
        <v>6</v>
      </c>
      <c r="C18" s="207" t="s">
        <v>141</v>
      </c>
      <c r="D18" s="207"/>
      <c r="E18" s="207"/>
      <c r="F18" s="315"/>
      <c r="G18" s="315"/>
      <c r="H18" s="196">
        <f t="shared" si="1"/>
        <v>0</v>
      </c>
      <c r="I18" s="207"/>
      <c r="J18" s="207"/>
      <c r="K18" s="301" t="e">
        <f t="shared" si="0"/>
        <v>#N/A</v>
      </c>
      <c r="L18" s="207"/>
      <c r="M18" s="316">
        <f t="shared" si="2"/>
        <v>-1</v>
      </c>
      <c r="N18" s="196" t="str">
        <f t="shared" si="3"/>
        <v>0</v>
      </c>
      <c r="R18" s="299">
        <v>25</v>
      </c>
      <c r="S18" s="299">
        <v>91</v>
      </c>
      <c r="T18" s="299">
        <v>91.7</v>
      </c>
      <c r="U18" s="299">
        <v>91.7</v>
      </c>
    </row>
    <row r="19" spans="2:21" x14ac:dyDescent="0.3">
      <c r="B19" s="301">
        <v>7</v>
      </c>
      <c r="C19" s="207" t="s">
        <v>141</v>
      </c>
      <c r="D19" s="207"/>
      <c r="E19" s="207"/>
      <c r="F19" s="315"/>
      <c r="G19" s="315"/>
      <c r="H19" s="196">
        <f t="shared" si="1"/>
        <v>0</v>
      </c>
      <c r="I19" s="207"/>
      <c r="J19" s="207"/>
      <c r="K19" s="301" t="e">
        <f t="shared" si="0"/>
        <v>#N/A</v>
      </c>
      <c r="L19" s="207"/>
      <c r="M19" s="316">
        <f t="shared" si="2"/>
        <v>-1</v>
      </c>
      <c r="N19" s="196" t="str">
        <f t="shared" si="3"/>
        <v>0</v>
      </c>
      <c r="R19" s="299">
        <v>30</v>
      </c>
      <c r="S19" s="299">
        <v>91</v>
      </c>
      <c r="T19" s="299">
        <v>92.4</v>
      </c>
      <c r="U19" s="299">
        <v>92.4</v>
      </c>
    </row>
    <row r="20" spans="2:21" x14ac:dyDescent="0.3">
      <c r="B20" s="301">
        <v>8</v>
      </c>
      <c r="C20" s="207" t="s">
        <v>141</v>
      </c>
      <c r="D20" s="207"/>
      <c r="E20" s="207"/>
      <c r="F20" s="315"/>
      <c r="G20" s="315"/>
      <c r="H20" s="196">
        <f t="shared" si="1"/>
        <v>0</v>
      </c>
      <c r="I20" s="207"/>
      <c r="J20" s="207"/>
      <c r="K20" s="301" t="e">
        <f t="shared" si="0"/>
        <v>#N/A</v>
      </c>
      <c r="L20" s="207"/>
      <c r="M20" s="316">
        <f t="shared" si="2"/>
        <v>-1</v>
      </c>
      <c r="N20" s="196" t="str">
        <f t="shared" si="3"/>
        <v>0</v>
      </c>
      <c r="R20" s="299">
        <v>50</v>
      </c>
      <c r="S20" s="299">
        <v>91.7</v>
      </c>
      <c r="T20" s="299">
        <v>93</v>
      </c>
      <c r="U20" s="299">
        <v>93</v>
      </c>
    </row>
    <row r="21" spans="2:21" x14ac:dyDescent="0.3">
      <c r="B21" s="301">
        <v>9</v>
      </c>
      <c r="C21" s="207" t="s">
        <v>141</v>
      </c>
      <c r="D21" s="207"/>
      <c r="E21" s="207"/>
      <c r="F21" s="315"/>
      <c r="G21" s="315"/>
      <c r="H21" s="196">
        <f t="shared" si="1"/>
        <v>0</v>
      </c>
      <c r="I21" s="207"/>
      <c r="J21" s="207"/>
      <c r="K21" s="301" t="e">
        <f t="shared" si="0"/>
        <v>#N/A</v>
      </c>
      <c r="L21" s="207"/>
      <c r="M21" s="316">
        <f t="shared" si="2"/>
        <v>-1</v>
      </c>
      <c r="N21" s="196" t="str">
        <f t="shared" si="3"/>
        <v>0</v>
      </c>
      <c r="R21" s="299">
        <v>60</v>
      </c>
      <c r="S21" s="299">
        <v>92.4</v>
      </c>
      <c r="T21" s="299">
        <v>93</v>
      </c>
      <c r="U21" s="299">
        <v>93</v>
      </c>
    </row>
    <row r="22" spans="2:21" x14ac:dyDescent="0.3">
      <c r="B22" s="301">
        <v>10</v>
      </c>
      <c r="C22" s="207" t="s">
        <v>141</v>
      </c>
      <c r="D22" s="207"/>
      <c r="E22" s="207"/>
      <c r="F22" s="315"/>
      <c r="G22" s="315"/>
      <c r="H22" s="196">
        <f t="shared" si="1"/>
        <v>0</v>
      </c>
      <c r="I22" s="207"/>
      <c r="J22" s="207"/>
      <c r="K22" s="301" t="e">
        <f t="shared" si="0"/>
        <v>#N/A</v>
      </c>
      <c r="L22" s="207"/>
      <c r="M22" s="316">
        <f t="shared" si="2"/>
        <v>-1</v>
      </c>
      <c r="N22" s="196" t="str">
        <f t="shared" si="3"/>
        <v>0</v>
      </c>
    </row>
    <row r="23" spans="2:21" hidden="1" x14ac:dyDescent="0.3">
      <c r="B23" s="246" t="s">
        <v>284</v>
      </c>
      <c r="C23" s="247"/>
      <c r="D23" s="247"/>
      <c r="E23" s="247"/>
      <c r="F23" s="247"/>
      <c r="G23" s="248"/>
      <c r="H23" s="196">
        <f>(E13*F13)+(E14*F14)+(E15*F15)+(E16*F16)+(E17*F17)+(E18*F18)+(E19*F19)+(E20*F20)+(E21*F21)+(E22*F22)</f>
        <v>0</v>
      </c>
      <c r="I23" s="303" t="s">
        <v>285</v>
      </c>
      <c r="J23" s="304"/>
      <c r="K23" s="304"/>
      <c r="L23" s="304"/>
      <c r="M23" s="305"/>
      <c r="N23" s="306"/>
    </row>
    <row r="24" spans="2:21" x14ac:dyDescent="0.3">
      <c r="B24" s="246" t="s">
        <v>254</v>
      </c>
      <c r="C24" s="247"/>
      <c r="D24" s="247"/>
      <c r="E24" s="247"/>
      <c r="F24" s="247"/>
      <c r="G24" s="248"/>
      <c r="H24" s="307">
        <f>SUM(H13:H22)</f>
        <v>0</v>
      </c>
      <c r="I24" s="308"/>
      <c r="J24" s="165"/>
      <c r="K24" s="165"/>
      <c r="M24" s="192" t="s">
        <v>13</v>
      </c>
      <c r="N24" s="307">
        <f>SUM(N13:N22)</f>
        <v>0</v>
      </c>
      <c r="R24" s="80" t="s">
        <v>141</v>
      </c>
    </row>
    <row r="25" spans="2:21" x14ac:dyDescent="0.3">
      <c r="B25" s="157"/>
      <c r="C25" s="157"/>
      <c r="D25" s="157"/>
      <c r="E25" s="157"/>
      <c r="F25" s="157"/>
      <c r="G25" s="157"/>
      <c r="H25" s="157"/>
      <c r="I25" s="157"/>
      <c r="J25" s="157"/>
      <c r="K25" s="157"/>
      <c r="L25" s="157"/>
      <c r="M25" s="157"/>
      <c r="R25" s="80" t="s">
        <v>11</v>
      </c>
    </row>
    <row r="26" spans="2:21" x14ac:dyDescent="0.3">
      <c r="B26" s="157"/>
      <c r="C26" s="157"/>
      <c r="D26" s="157"/>
      <c r="E26" s="157"/>
      <c r="F26" s="157"/>
      <c r="G26" s="157"/>
      <c r="H26" s="157"/>
      <c r="I26" s="157"/>
      <c r="J26" s="157"/>
      <c r="K26" s="157"/>
      <c r="L26" s="157"/>
      <c r="M26" s="157"/>
      <c r="R26" s="80" t="s">
        <v>12</v>
      </c>
    </row>
    <row r="27" spans="2:21" x14ac:dyDescent="0.3">
      <c r="B27" s="157"/>
      <c r="C27" s="157"/>
      <c r="D27" s="309" t="s">
        <v>118</v>
      </c>
      <c r="E27" s="310"/>
      <c r="F27" s="157"/>
      <c r="G27" s="157"/>
      <c r="H27" s="157"/>
      <c r="I27" s="157"/>
      <c r="J27" s="157"/>
      <c r="K27" s="157"/>
      <c r="L27" s="157"/>
      <c r="M27" s="157"/>
      <c r="R27" s="80" t="s">
        <v>137</v>
      </c>
    </row>
    <row r="28" spans="2:21" ht="18" x14ac:dyDescent="0.35">
      <c r="B28" s="157"/>
      <c r="C28" s="157"/>
      <c r="D28" s="311"/>
      <c r="E28" s="312" t="str">
        <f>IFERROR(1-(N24/H24),"0")</f>
        <v>0</v>
      </c>
      <c r="F28" s="220" t="s">
        <v>15</v>
      </c>
      <c r="G28" s="220"/>
      <c r="H28" s="157"/>
      <c r="I28" s="157"/>
      <c r="J28" s="157"/>
      <c r="K28" s="157"/>
      <c r="L28" s="157"/>
      <c r="M28" s="157"/>
      <c r="R28" s="80" t="s">
        <v>138</v>
      </c>
    </row>
    <row r="29" spans="2:21" ht="18" x14ac:dyDescent="0.35">
      <c r="B29" s="157"/>
      <c r="C29" s="157"/>
      <c r="D29" s="313"/>
      <c r="E29" s="314"/>
      <c r="F29" s="220"/>
      <c r="G29" s="220"/>
      <c r="H29" s="157"/>
      <c r="I29" s="157"/>
      <c r="J29" s="157"/>
      <c r="K29" s="157"/>
      <c r="L29" s="157"/>
      <c r="M29" s="157"/>
    </row>
    <row r="30" spans="2:21" x14ac:dyDescent="0.3">
      <c r="B30" s="157"/>
      <c r="C30" s="157"/>
      <c r="D30" s="157"/>
      <c r="E30" s="157"/>
      <c r="F30" s="157"/>
      <c r="G30" s="157"/>
      <c r="H30" s="157"/>
      <c r="I30" s="157"/>
      <c r="J30" s="157"/>
      <c r="K30" s="157"/>
      <c r="L30" s="157"/>
      <c r="M30" s="157"/>
      <c r="R30" s="80" t="s">
        <v>113</v>
      </c>
      <c r="S30" s="299" t="e">
        <f>MATCH(I13,R9:R21,1)</f>
        <v>#N/A</v>
      </c>
    </row>
    <row r="31" spans="2:21" hidden="1" x14ac:dyDescent="0.3">
      <c r="B31" s="157"/>
      <c r="C31" s="157"/>
      <c r="D31" s="157"/>
      <c r="E31" s="157"/>
      <c r="F31" s="157"/>
      <c r="G31" s="157"/>
      <c r="H31" s="157"/>
      <c r="I31" s="157"/>
      <c r="J31" s="157"/>
      <c r="K31" s="157"/>
      <c r="L31" s="157"/>
      <c r="M31" s="157"/>
      <c r="R31" s="80" t="s">
        <v>114</v>
      </c>
      <c r="S31" s="299">
        <f>MATCH(J13,S7:U7,-1)</f>
        <v>3</v>
      </c>
    </row>
    <row r="32" spans="2:21" hidden="1" x14ac:dyDescent="0.3">
      <c r="B32" s="157"/>
      <c r="C32" s="157"/>
      <c r="D32" s="157"/>
      <c r="E32" s="157"/>
      <c r="F32" s="157"/>
      <c r="G32" s="157"/>
      <c r="H32" s="157"/>
      <c r="I32" s="157"/>
      <c r="J32" s="157"/>
      <c r="K32" s="157"/>
      <c r="L32" s="157"/>
      <c r="M32" s="157"/>
    </row>
    <row r="33" spans="2:13" hidden="1" x14ac:dyDescent="0.3">
      <c r="B33" s="157"/>
      <c r="C33" s="157"/>
      <c r="D33" s="157"/>
      <c r="E33" s="157"/>
      <c r="F33" s="157"/>
      <c r="G33" s="157"/>
      <c r="H33" s="157"/>
      <c r="I33" s="157"/>
      <c r="J33" s="157"/>
      <c r="K33" s="157"/>
      <c r="L33" s="157"/>
      <c r="M33" s="157"/>
    </row>
    <row r="34" spans="2:13" hidden="1" x14ac:dyDescent="0.3">
      <c r="B34" s="157"/>
      <c r="C34" s="157"/>
      <c r="D34" s="157"/>
      <c r="E34" s="157"/>
      <c r="F34" s="157"/>
      <c r="G34" s="157"/>
      <c r="H34" s="157"/>
      <c r="I34" s="157"/>
      <c r="J34" s="157"/>
      <c r="K34" s="157"/>
      <c r="L34" s="157"/>
      <c r="M34" s="157"/>
    </row>
  </sheetData>
  <sheetProtection algorithmName="SHA-512" hashValue="9xh7qX98+VTgx1LFfcvka+k7DaDqeERbPowkP6Tw8fB40F90uXJZOb8uXDogGRG9tU2LHJduSJSacxLJi2flqg==" saltValue="2+X+j0ZeA3cEsjFnONTy1A==" spinCount="100000" sheet="1" objects="1" scenarios="1"/>
  <mergeCells count="3">
    <mergeCell ref="D27:D28"/>
    <mergeCell ref="B24:G24"/>
    <mergeCell ref="B23:G23"/>
  </mergeCells>
  <dataValidations count="2">
    <dataValidation type="list" allowBlank="1" showInputMessage="1" showErrorMessage="1" sqref="J13:J23" xr:uid="{977AA43C-F127-42FB-A8DA-62C256759E2B}">
      <formula1>$S$7:$U$7</formula1>
    </dataValidation>
    <dataValidation type="list" allowBlank="1" showInputMessage="1" showErrorMessage="1" sqref="C13:C22" xr:uid="{8F06B47A-DA19-4CF8-AE2B-073AD3FC3852}">
      <formula1>$R$24:$R$28</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D2CA5-E287-4E42-9082-6211E2E17CD5}">
  <dimension ref="A1:Y83"/>
  <sheetViews>
    <sheetView zoomScale="68" zoomScaleNormal="85" workbookViewId="0">
      <selection activeCell="D10" sqref="D10"/>
    </sheetView>
  </sheetViews>
  <sheetFormatPr baseColWidth="10" defaultColWidth="0" defaultRowHeight="14.4" zeroHeight="1" x14ac:dyDescent="0.3"/>
  <cols>
    <col min="1" max="1" width="5" style="157" customWidth="1"/>
    <col min="2" max="2" width="8.6640625" style="80" customWidth="1"/>
    <col min="3" max="3" width="17.109375" style="80" customWidth="1"/>
    <col min="4" max="4" width="60.77734375" style="80" customWidth="1"/>
    <col min="5" max="5" width="40.109375" style="80" customWidth="1"/>
    <col min="6" max="9" width="11.5546875" style="80" customWidth="1"/>
    <col min="10" max="10" width="15.88671875" style="80" customWidth="1"/>
    <col min="11" max="11" width="12.6640625" style="80" customWidth="1"/>
    <col min="12" max="12" width="14.21875" style="80" customWidth="1"/>
    <col min="13" max="13" width="6.6640625" style="80" hidden="1" customWidth="1"/>
    <col min="14" max="14" width="11.5546875" style="80" hidden="1" customWidth="1"/>
    <col min="15" max="15" width="11.5546875" style="157" customWidth="1"/>
    <col min="16" max="17" width="11.5546875" style="157" hidden="1"/>
    <col min="18" max="18" width="66.44140625" style="317" hidden="1"/>
    <col min="19" max="20" width="11.5546875" style="318" hidden="1"/>
    <col min="21" max="16384" width="11.5546875" style="80" hidden="1"/>
  </cols>
  <sheetData>
    <row r="1" spans="2:25" x14ac:dyDescent="0.3">
      <c r="B1" s="158" t="s">
        <v>1</v>
      </c>
      <c r="C1" s="158"/>
      <c r="D1" s="158"/>
      <c r="E1" s="159"/>
      <c r="F1" s="159"/>
      <c r="G1" s="159"/>
      <c r="H1" s="159"/>
      <c r="I1" s="159"/>
      <c r="J1" s="159"/>
      <c r="K1" s="159"/>
      <c r="L1" s="159"/>
      <c r="M1" s="159"/>
      <c r="N1" s="159"/>
      <c r="O1" s="159"/>
      <c r="P1" s="159"/>
      <c r="Q1" s="160"/>
      <c r="W1" s="80" t="s">
        <v>141</v>
      </c>
      <c r="Y1" s="80" t="s">
        <v>147</v>
      </c>
    </row>
    <row r="2" spans="2:25" x14ac:dyDescent="0.3">
      <c r="B2" s="163" t="s">
        <v>144</v>
      </c>
      <c r="C2" s="163"/>
      <c r="D2" s="163"/>
      <c r="E2" s="159"/>
      <c r="G2" s="319" t="s">
        <v>0</v>
      </c>
      <c r="H2" s="159"/>
      <c r="I2" s="159"/>
      <c r="K2" s="219"/>
      <c r="L2" s="219"/>
      <c r="M2" s="219"/>
      <c r="N2" s="157"/>
      <c r="P2" s="159"/>
      <c r="R2" s="320" t="s">
        <v>146</v>
      </c>
      <c r="S2" s="321" t="s">
        <v>147</v>
      </c>
      <c r="T2" s="321" t="s">
        <v>78</v>
      </c>
      <c r="U2" s="321" t="s">
        <v>225</v>
      </c>
      <c r="W2" s="80" t="s">
        <v>174</v>
      </c>
      <c r="Y2" s="80" t="s">
        <v>78</v>
      </c>
    </row>
    <row r="3" spans="2:25" x14ac:dyDescent="0.3">
      <c r="B3" s="157"/>
      <c r="C3" s="157"/>
      <c r="D3" s="157"/>
      <c r="E3" s="157"/>
      <c r="F3" s="157"/>
      <c r="G3" s="157"/>
      <c r="H3" s="157"/>
      <c r="I3" s="157"/>
      <c r="J3" s="157"/>
      <c r="K3" s="157"/>
      <c r="L3" s="157"/>
      <c r="M3" s="157"/>
      <c r="N3" s="157"/>
      <c r="R3" s="317" t="s">
        <v>141</v>
      </c>
      <c r="W3" s="80" t="s">
        <v>19</v>
      </c>
      <c r="Y3" s="80" t="s">
        <v>225</v>
      </c>
    </row>
    <row r="4" spans="2:25" x14ac:dyDescent="0.3">
      <c r="B4" s="157"/>
      <c r="C4" s="157"/>
      <c r="D4" s="157"/>
      <c r="E4" s="157"/>
      <c r="F4" s="157"/>
      <c r="G4" s="157"/>
      <c r="H4" s="157"/>
      <c r="I4" s="157"/>
      <c r="J4" s="157"/>
      <c r="K4" s="157"/>
      <c r="L4" s="157"/>
      <c r="M4" s="157"/>
      <c r="N4" s="157"/>
      <c r="R4" s="317" t="s">
        <v>151</v>
      </c>
      <c r="S4" s="318">
        <v>11.4</v>
      </c>
      <c r="T4" s="318">
        <f t="shared" ref="T4:T32" si="0">S4/3.4121</f>
        <v>3.3410509656809588</v>
      </c>
    </row>
    <row r="5" spans="2:25" x14ac:dyDescent="0.3">
      <c r="B5" s="157"/>
      <c r="C5" s="157"/>
      <c r="D5" s="157"/>
      <c r="E5" s="157"/>
      <c r="F5" s="157"/>
      <c r="G5" s="157"/>
      <c r="H5" s="157"/>
      <c r="I5" s="157"/>
      <c r="J5" s="157"/>
      <c r="K5" s="157"/>
      <c r="L5" s="157"/>
      <c r="M5" s="157"/>
      <c r="N5" s="157"/>
      <c r="R5" s="317" t="s">
        <v>149</v>
      </c>
      <c r="S5" s="318">
        <v>11.2</v>
      </c>
      <c r="T5" s="318">
        <f t="shared" si="0"/>
        <v>3.2824360364584857</v>
      </c>
    </row>
    <row r="6" spans="2:25" x14ac:dyDescent="0.3">
      <c r="B6" s="157"/>
      <c r="C6" s="157"/>
      <c r="D6" s="157"/>
      <c r="E6" s="157"/>
      <c r="F6" s="157"/>
      <c r="G6" s="157"/>
      <c r="H6" s="157"/>
      <c r="I6" s="157"/>
      <c r="J6" s="157"/>
      <c r="K6" s="157"/>
      <c r="L6" s="157"/>
      <c r="M6" s="157"/>
      <c r="N6" s="157"/>
      <c r="R6" s="317" t="s">
        <v>150</v>
      </c>
      <c r="S6" s="318">
        <v>11</v>
      </c>
      <c r="T6" s="318">
        <f t="shared" si="0"/>
        <v>3.223821107236013</v>
      </c>
    </row>
    <row r="7" spans="2:25" x14ac:dyDescent="0.3">
      <c r="B7" s="300"/>
      <c r="C7" s="300"/>
      <c r="D7" s="300"/>
      <c r="E7" s="300"/>
      <c r="F7" s="300"/>
      <c r="G7" s="300"/>
      <c r="H7" s="157"/>
      <c r="I7" s="157"/>
      <c r="J7" s="157"/>
      <c r="K7" s="157"/>
      <c r="L7" s="157"/>
      <c r="M7" s="157"/>
      <c r="N7" s="157"/>
      <c r="R7" s="317" t="s">
        <v>148</v>
      </c>
      <c r="S7" s="318">
        <v>10.5</v>
      </c>
      <c r="T7" s="318">
        <f t="shared" si="0"/>
        <v>3.0772837841798304</v>
      </c>
    </row>
    <row r="8" spans="2:25" x14ac:dyDescent="0.3">
      <c r="B8" s="173" t="s">
        <v>108</v>
      </c>
      <c r="C8" s="173"/>
      <c r="D8" s="173"/>
      <c r="E8" s="164"/>
      <c r="F8" s="164"/>
      <c r="G8" s="164"/>
      <c r="H8" s="164"/>
      <c r="I8" s="164"/>
      <c r="J8" s="157"/>
      <c r="K8" s="157"/>
      <c r="L8" s="157"/>
      <c r="R8" s="317" t="s">
        <v>152</v>
      </c>
      <c r="S8" s="318">
        <v>12.3</v>
      </c>
      <c r="T8" s="318">
        <f t="shared" si="0"/>
        <v>3.6048181471820873</v>
      </c>
    </row>
    <row r="9" spans="2:25" ht="26.4" customHeight="1" x14ac:dyDescent="0.3">
      <c r="B9" s="210" t="s">
        <v>79</v>
      </c>
      <c r="C9" s="210" t="s">
        <v>146</v>
      </c>
      <c r="D9" s="210" t="s">
        <v>145</v>
      </c>
      <c r="E9" s="210" t="s">
        <v>104</v>
      </c>
      <c r="F9" s="210" t="s">
        <v>115</v>
      </c>
      <c r="G9" s="210" t="s">
        <v>81</v>
      </c>
      <c r="H9" s="211" t="s">
        <v>117</v>
      </c>
      <c r="I9" s="210" t="s">
        <v>116</v>
      </c>
      <c r="J9" s="211" t="s">
        <v>224</v>
      </c>
      <c r="K9" s="211" t="s">
        <v>230</v>
      </c>
      <c r="L9" s="211" t="s">
        <v>226</v>
      </c>
      <c r="M9" s="211" t="s">
        <v>15</v>
      </c>
      <c r="N9" s="211" t="s">
        <v>119</v>
      </c>
      <c r="R9" s="317" t="s">
        <v>153</v>
      </c>
      <c r="S9" s="318">
        <v>12.3</v>
      </c>
      <c r="T9" s="318">
        <f t="shared" si="0"/>
        <v>3.6048181471820873</v>
      </c>
    </row>
    <row r="10" spans="2:25" x14ac:dyDescent="0.3">
      <c r="B10" s="280">
        <v>1</v>
      </c>
      <c r="C10" s="292" t="s">
        <v>141</v>
      </c>
      <c r="D10" s="293" t="s">
        <v>141</v>
      </c>
      <c r="E10" s="293"/>
      <c r="F10" s="292"/>
      <c r="G10" s="292"/>
      <c r="H10" s="335"/>
      <c r="I10" s="323">
        <f>H10*F10</f>
        <v>0</v>
      </c>
      <c r="J10" s="292" t="s">
        <v>78</v>
      </c>
      <c r="K10" s="324" t="e">
        <f>INDEX($S$4:$U$78,MATCH(D10,$R$4:$R$78,0),MATCH(J10,$S$2:$U$2,0))</f>
        <v>#N/A</v>
      </c>
      <c r="L10" s="337">
        <v>4.1399999999999997</v>
      </c>
      <c r="M10" s="325">
        <f>IFERROR((L10/K10),"0")-1</f>
        <v>-1</v>
      </c>
      <c r="N10" s="322" t="str">
        <f>IF(I10=0,"0",(I10-(I10*M10)))</f>
        <v>0</v>
      </c>
      <c r="R10" s="317" t="s">
        <v>154</v>
      </c>
      <c r="S10" s="318">
        <v>12.1</v>
      </c>
      <c r="T10" s="318">
        <f t="shared" si="0"/>
        <v>3.5462032179596141</v>
      </c>
    </row>
    <row r="11" spans="2:25" x14ac:dyDescent="0.3">
      <c r="B11" s="280">
        <v>2</v>
      </c>
      <c r="C11" s="292" t="s">
        <v>141</v>
      </c>
      <c r="D11" s="293" t="s">
        <v>141</v>
      </c>
      <c r="E11" s="293"/>
      <c r="F11" s="292"/>
      <c r="G11" s="292"/>
      <c r="H11" s="336"/>
      <c r="I11" s="323">
        <f t="shared" ref="I11:I14" si="1">H11*F11</f>
        <v>0</v>
      </c>
      <c r="J11" s="292" t="s">
        <v>78</v>
      </c>
      <c r="K11" s="324" t="e">
        <f>INDEX($S$4:$U$78,MATCH(D11,$R$4:$R$78,0),MATCH(J11,$S$2:$U$2,0))</f>
        <v>#N/A</v>
      </c>
      <c r="L11" s="337"/>
      <c r="M11" s="325">
        <f t="shared" ref="M11:M14" si="2">IFERROR((L11/K11),"0")-1</f>
        <v>-1</v>
      </c>
      <c r="N11" s="322" t="str">
        <f t="shared" ref="N11:N14" si="3">IF(H11=0,"0",(H11-(H11*M11)))</f>
        <v>0</v>
      </c>
      <c r="R11" s="317" t="s">
        <v>155</v>
      </c>
      <c r="S11" s="318">
        <v>12.3</v>
      </c>
      <c r="T11" s="318">
        <f t="shared" si="0"/>
        <v>3.6048181471820873</v>
      </c>
    </row>
    <row r="12" spans="2:25" x14ac:dyDescent="0.3">
      <c r="B12" s="280">
        <v>3</v>
      </c>
      <c r="C12" s="292" t="s">
        <v>141</v>
      </c>
      <c r="D12" s="293" t="s">
        <v>141</v>
      </c>
      <c r="E12" s="293"/>
      <c r="F12" s="292"/>
      <c r="G12" s="292"/>
      <c r="H12" s="336"/>
      <c r="I12" s="323">
        <f t="shared" si="1"/>
        <v>0</v>
      </c>
      <c r="J12" s="292" t="s">
        <v>78</v>
      </c>
      <c r="K12" s="324" t="e">
        <f>INDEX($S$4:$U$78,MATCH(D12,$R$4:$R$78,0),MATCH(J12,$S$2:$U$2,0))</f>
        <v>#N/A</v>
      </c>
      <c r="L12" s="337"/>
      <c r="M12" s="325">
        <f t="shared" si="2"/>
        <v>-1</v>
      </c>
      <c r="N12" s="322" t="str">
        <f t="shared" si="3"/>
        <v>0</v>
      </c>
      <c r="R12" s="317" t="s">
        <v>156</v>
      </c>
      <c r="S12" s="318">
        <v>12.1</v>
      </c>
      <c r="T12" s="318">
        <f t="shared" si="0"/>
        <v>3.5462032179596141</v>
      </c>
    </row>
    <row r="13" spans="2:25" x14ac:dyDescent="0.3">
      <c r="B13" s="280">
        <v>4</v>
      </c>
      <c r="C13" s="292" t="s">
        <v>141</v>
      </c>
      <c r="D13" s="293" t="s">
        <v>141</v>
      </c>
      <c r="E13" s="293"/>
      <c r="F13" s="292"/>
      <c r="G13" s="292"/>
      <c r="H13" s="336"/>
      <c r="I13" s="323">
        <f t="shared" si="1"/>
        <v>0</v>
      </c>
      <c r="J13" s="292" t="s">
        <v>78</v>
      </c>
      <c r="K13" s="324" t="e">
        <f>INDEX($S$4:$U$78,MATCH(D13,$R$4:$R$78,0),MATCH(J13,$S$2:$U$2,0))</f>
        <v>#N/A</v>
      </c>
      <c r="L13" s="337"/>
      <c r="M13" s="325">
        <f t="shared" si="2"/>
        <v>-1</v>
      </c>
      <c r="N13" s="322" t="str">
        <f t="shared" si="3"/>
        <v>0</v>
      </c>
      <c r="R13" s="317" t="s">
        <v>157</v>
      </c>
      <c r="S13" s="318">
        <v>12</v>
      </c>
      <c r="T13" s="318">
        <f t="shared" si="0"/>
        <v>3.5168957533483778</v>
      </c>
    </row>
    <row r="14" spans="2:25" x14ac:dyDescent="0.3">
      <c r="B14" s="280">
        <v>5</v>
      </c>
      <c r="C14" s="292" t="s">
        <v>141</v>
      </c>
      <c r="D14" s="293" t="s">
        <v>141</v>
      </c>
      <c r="E14" s="293"/>
      <c r="F14" s="292"/>
      <c r="G14" s="292"/>
      <c r="H14" s="336"/>
      <c r="I14" s="323">
        <f t="shared" si="1"/>
        <v>0</v>
      </c>
      <c r="J14" s="292" t="s">
        <v>78</v>
      </c>
      <c r="K14" s="324" t="e">
        <f>INDEX($S$4:$U$78,MATCH(D14,$R$4:$R$78,0),MATCH(J14,$S$2:$U$2,0))</f>
        <v>#N/A</v>
      </c>
      <c r="L14" s="337"/>
      <c r="M14" s="325">
        <f t="shared" si="2"/>
        <v>-1</v>
      </c>
      <c r="N14" s="322" t="str">
        <f t="shared" si="3"/>
        <v>0</v>
      </c>
      <c r="R14" s="317" t="s">
        <v>158</v>
      </c>
      <c r="S14" s="318">
        <v>11.8</v>
      </c>
      <c r="T14" s="318">
        <f t="shared" si="0"/>
        <v>3.4582808241259051</v>
      </c>
    </row>
    <row r="15" spans="2:25" x14ac:dyDescent="0.3">
      <c r="B15" s="246" t="s">
        <v>142</v>
      </c>
      <c r="C15" s="247"/>
      <c r="D15" s="247"/>
      <c r="E15" s="247"/>
      <c r="F15" s="247"/>
      <c r="G15" s="247"/>
      <c r="H15" s="326"/>
      <c r="I15" s="327">
        <f>SUM(I10:I14)</f>
        <v>0</v>
      </c>
      <c r="J15" s="157"/>
      <c r="K15" s="157"/>
      <c r="L15" s="157"/>
      <c r="M15" s="157"/>
      <c r="N15" s="328">
        <f>SUM(N10:N14)</f>
        <v>0</v>
      </c>
      <c r="R15" s="317" t="s">
        <v>159</v>
      </c>
      <c r="S15" s="318">
        <v>14</v>
      </c>
      <c r="T15" s="318">
        <f t="shared" si="0"/>
        <v>4.1030450455731069</v>
      </c>
    </row>
    <row r="16" spans="2:25" x14ac:dyDescent="0.3">
      <c r="B16" s="246" t="s">
        <v>260</v>
      </c>
      <c r="C16" s="247"/>
      <c r="D16" s="247"/>
      <c r="E16" s="247"/>
      <c r="F16" s="247"/>
      <c r="G16" s="247"/>
      <c r="H16" s="326"/>
      <c r="I16" s="329">
        <f>(I10*G10)+(I11*G11)+(I12*G12)+(I13*G13)+(I14*G14)</f>
        <v>0</v>
      </c>
      <c r="J16" s="157"/>
      <c r="K16" s="157"/>
      <c r="L16" s="157"/>
      <c r="M16" s="157"/>
      <c r="N16" s="157"/>
      <c r="R16" s="317" t="s">
        <v>160</v>
      </c>
      <c r="S16" s="318">
        <v>14</v>
      </c>
      <c r="T16" s="318">
        <f t="shared" si="0"/>
        <v>4.1030450455731069</v>
      </c>
    </row>
    <row r="17" spans="2:20" x14ac:dyDescent="0.3">
      <c r="B17" s="164"/>
      <c r="C17" s="164"/>
      <c r="D17" s="164"/>
      <c r="E17" s="164"/>
      <c r="F17" s="164"/>
      <c r="G17" s="164"/>
      <c r="H17" s="164"/>
      <c r="I17" s="164"/>
      <c r="J17" s="157"/>
      <c r="K17" s="157"/>
      <c r="L17" s="157"/>
      <c r="M17" s="157"/>
      <c r="N17" s="157"/>
      <c r="R17" s="317" t="s">
        <v>161</v>
      </c>
      <c r="S17" s="318">
        <v>11.4</v>
      </c>
      <c r="T17" s="318">
        <f t="shared" si="0"/>
        <v>3.3410509656809588</v>
      </c>
    </row>
    <row r="18" spans="2:20" x14ac:dyDescent="0.3">
      <c r="B18" s="164"/>
      <c r="C18" s="164"/>
      <c r="D18" s="164"/>
      <c r="E18" s="164"/>
      <c r="F18" s="164"/>
      <c r="G18" s="164"/>
      <c r="H18" s="164"/>
      <c r="I18" s="164"/>
      <c r="J18" s="157"/>
      <c r="K18" s="157"/>
      <c r="L18" s="157"/>
      <c r="M18" s="157"/>
      <c r="N18" s="157"/>
      <c r="R18" s="317" t="s">
        <v>163</v>
      </c>
      <c r="S18" s="318">
        <v>11.2</v>
      </c>
      <c r="T18" s="318">
        <f t="shared" si="0"/>
        <v>3.2824360364584857</v>
      </c>
    </row>
    <row r="19" spans="2:20" x14ac:dyDescent="0.3">
      <c r="B19" s="164"/>
      <c r="C19" s="164"/>
      <c r="D19" s="164"/>
      <c r="E19" s="309" t="s">
        <v>229</v>
      </c>
      <c r="F19" s="310"/>
      <c r="G19" s="115"/>
      <c r="H19" s="164"/>
      <c r="I19" s="164"/>
      <c r="J19" s="157"/>
      <c r="K19" s="157"/>
      <c r="L19" s="157"/>
      <c r="R19" s="317" t="s">
        <v>164</v>
      </c>
      <c r="S19" s="318">
        <v>10.5</v>
      </c>
      <c r="T19" s="318">
        <f t="shared" si="0"/>
        <v>3.0772837841798304</v>
      </c>
    </row>
    <row r="20" spans="2:20" ht="18" x14ac:dyDescent="0.35">
      <c r="B20" s="164"/>
      <c r="C20" s="164"/>
      <c r="D20" s="164"/>
      <c r="E20" s="311"/>
      <c r="F20" s="330">
        <f>IFERROR(1-(N15/I15),0)</f>
        <v>0</v>
      </c>
      <c r="G20" s="331" t="s">
        <v>15</v>
      </c>
      <c r="H20" s="164"/>
      <c r="I20" s="164"/>
      <c r="J20" s="157"/>
      <c r="K20" s="157"/>
      <c r="L20" s="157"/>
      <c r="R20" s="317" t="s">
        <v>162</v>
      </c>
      <c r="S20" s="318">
        <v>10.5</v>
      </c>
      <c r="T20" s="318">
        <f t="shared" si="0"/>
        <v>3.0772837841798304</v>
      </c>
    </row>
    <row r="21" spans="2:20" x14ac:dyDescent="0.3">
      <c r="B21" s="157"/>
      <c r="C21" s="157"/>
      <c r="D21" s="157"/>
      <c r="E21" s="157"/>
      <c r="F21" s="157"/>
      <c r="G21" s="157"/>
      <c r="H21" s="157"/>
      <c r="I21" s="157"/>
      <c r="J21" s="157"/>
      <c r="K21" s="157"/>
      <c r="L21" s="157"/>
      <c r="R21" s="317" t="s">
        <v>165</v>
      </c>
      <c r="S21" s="318">
        <v>11.2</v>
      </c>
      <c r="T21" s="318">
        <f t="shared" si="0"/>
        <v>3.2824360364584857</v>
      </c>
    </row>
    <row r="22" spans="2:20" x14ac:dyDescent="0.3">
      <c r="B22" s="157"/>
      <c r="C22" s="157"/>
      <c r="D22" s="157"/>
      <c r="E22" s="157"/>
      <c r="F22" s="157"/>
      <c r="G22" s="157"/>
      <c r="H22" s="157"/>
      <c r="I22" s="157"/>
      <c r="J22" s="157"/>
      <c r="K22" s="157"/>
      <c r="L22" s="157"/>
      <c r="R22" s="317" t="s">
        <v>166</v>
      </c>
      <c r="S22" s="318">
        <v>12</v>
      </c>
      <c r="T22" s="318">
        <f t="shared" si="0"/>
        <v>3.5168957533483778</v>
      </c>
    </row>
    <row r="23" spans="2:20" hidden="1" x14ac:dyDescent="0.3">
      <c r="R23" s="317" t="s">
        <v>167</v>
      </c>
      <c r="S23" s="318">
        <v>12</v>
      </c>
      <c r="T23" s="318">
        <f t="shared" si="0"/>
        <v>3.5168957533483778</v>
      </c>
    </row>
    <row r="24" spans="2:20" hidden="1" x14ac:dyDescent="0.3">
      <c r="R24" s="317" t="s">
        <v>170</v>
      </c>
      <c r="S24" s="318">
        <v>12.3</v>
      </c>
      <c r="T24" s="318">
        <f t="shared" si="0"/>
        <v>3.6048181471820873</v>
      </c>
    </row>
    <row r="25" spans="2:20" hidden="1" x14ac:dyDescent="0.3">
      <c r="R25" s="317" t="s">
        <v>169</v>
      </c>
      <c r="S25" s="318">
        <v>10.57</v>
      </c>
      <c r="T25" s="318">
        <f t="shared" si="0"/>
        <v>3.0977990094076961</v>
      </c>
    </row>
    <row r="26" spans="2:20" hidden="1" x14ac:dyDescent="0.3">
      <c r="R26" s="317" t="s">
        <v>168</v>
      </c>
      <c r="S26" s="318">
        <v>12.6</v>
      </c>
      <c r="T26" s="318">
        <f t="shared" si="0"/>
        <v>3.6927405410157963</v>
      </c>
    </row>
    <row r="27" spans="2:20" hidden="1" x14ac:dyDescent="0.3">
      <c r="R27" s="317" t="s">
        <v>171</v>
      </c>
      <c r="S27" s="318">
        <v>10.6</v>
      </c>
      <c r="T27" s="318">
        <f t="shared" si="0"/>
        <v>3.1065912487910667</v>
      </c>
    </row>
    <row r="28" spans="2:20" hidden="1" x14ac:dyDescent="0.3">
      <c r="R28" s="332" t="s">
        <v>192</v>
      </c>
      <c r="S28" s="318">
        <v>8.5</v>
      </c>
      <c r="T28" s="318">
        <f t="shared" si="0"/>
        <v>2.4911344919551008</v>
      </c>
    </row>
    <row r="29" spans="2:20" hidden="1" x14ac:dyDescent="0.3">
      <c r="R29" s="317" t="s">
        <v>172</v>
      </c>
      <c r="S29" s="318">
        <v>9.6</v>
      </c>
      <c r="T29" s="318">
        <f t="shared" si="0"/>
        <v>2.813516602678702</v>
      </c>
    </row>
    <row r="30" spans="2:20" hidden="1" x14ac:dyDescent="0.3">
      <c r="R30" s="317" t="s">
        <v>173</v>
      </c>
      <c r="S30" s="318">
        <v>9.6</v>
      </c>
      <c r="T30" s="318">
        <f t="shared" si="0"/>
        <v>2.813516602678702</v>
      </c>
    </row>
    <row r="31" spans="2:20" hidden="1" x14ac:dyDescent="0.3">
      <c r="R31" s="317" t="s">
        <v>180</v>
      </c>
      <c r="S31" s="318">
        <f>12.5-(0.213*(7000/1000))</f>
        <v>11.009</v>
      </c>
      <c r="T31" s="318">
        <f t="shared" si="0"/>
        <v>3.2264587790510242</v>
      </c>
    </row>
    <row r="32" spans="2:20" hidden="1" x14ac:dyDescent="0.3">
      <c r="R32" s="317" t="s">
        <v>181</v>
      </c>
      <c r="S32" s="318">
        <f>12.5-(0.213*(15000/1000))</f>
        <v>9.3049999999999997</v>
      </c>
      <c r="T32" s="318">
        <f t="shared" si="0"/>
        <v>2.7270595820755545</v>
      </c>
    </row>
    <row r="33" spans="18:20" hidden="1" x14ac:dyDescent="0.3">
      <c r="R33" s="317" t="s">
        <v>182</v>
      </c>
      <c r="S33" s="318">
        <f>12.3-(0.213*(7000/1000))</f>
        <v>10.809000000000001</v>
      </c>
      <c r="T33" s="318">
        <f t="shared" ref="T33:T34" si="4">S33/3.4121</f>
        <v>3.1678438498285515</v>
      </c>
    </row>
    <row r="34" spans="18:20" hidden="1" x14ac:dyDescent="0.3">
      <c r="R34" s="317" t="s">
        <v>183</v>
      </c>
      <c r="S34" s="318">
        <f>12.3-(0.213*(15000/1000))</f>
        <v>9.1050000000000004</v>
      </c>
      <c r="T34" s="318">
        <f t="shared" si="4"/>
        <v>2.6684446528530819</v>
      </c>
    </row>
    <row r="35" spans="18:20" hidden="1" x14ac:dyDescent="0.3">
      <c r="R35" s="317" t="s">
        <v>184</v>
      </c>
      <c r="T35" s="318">
        <f>3.2-(0.026*(7000/1000))</f>
        <v>3.0180000000000002</v>
      </c>
    </row>
    <row r="36" spans="18:20" hidden="1" x14ac:dyDescent="0.3">
      <c r="R36" s="317" t="s">
        <v>185</v>
      </c>
      <c r="T36" s="318">
        <f>3.2-(0.026*(15000/1000))</f>
        <v>2.81</v>
      </c>
    </row>
    <row r="37" spans="18:20" hidden="1" x14ac:dyDescent="0.3">
      <c r="R37" s="317" t="s">
        <v>186</v>
      </c>
      <c r="S37" s="318">
        <v>9</v>
      </c>
      <c r="T37" s="318">
        <f>S37/3.4121</f>
        <v>2.6376718150112834</v>
      </c>
    </row>
    <row r="38" spans="18:20" hidden="1" x14ac:dyDescent="0.3">
      <c r="R38" s="317" t="s">
        <v>187</v>
      </c>
      <c r="S38" s="318">
        <v>8.9</v>
      </c>
      <c r="T38" s="318">
        <f t="shared" ref="T38:T42" si="5">S38/3.4121</f>
        <v>2.6083643504000471</v>
      </c>
    </row>
    <row r="39" spans="18:20" hidden="1" x14ac:dyDescent="0.3">
      <c r="R39" s="317" t="s">
        <v>188</v>
      </c>
      <c r="S39" s="318">
        <v>8.6</v>
      </c>
      <c r="T39" s="318">
        <f t="shared" si="5"/>
        <v>2.5204419565663372</v>
      </c>
    </row>
    <row r="40" spans="18:20" hidden="1" x14ac:dyDescent="0.3">
      <c r="R40" s="317" t="s">
        <v>189</v>
      </c>
      <c r="S40" s="318">
        <v>9</v>
      </c>
      <c r="T40" s="318">
        <f t="shared" si="5"/>
        <v>2.6376718150112834</v>
      </c>
    </row>
    <row r="41" spans="18:20" hidden="1" x14ac:dyDescent="0.3">
      <c r="R41" s="317" t="s">
        <v>190</v>
      </c>
      <c r="S41" s="318">
        <v>8.9</v>
      </c>
      <c r="T41" s="318">
        <f t="shared" si="5"/>
        <v>2.6083643504000471</v>
      </c>
    </row>
    <row r="42" spans="18:20" hidden="1" x14ac:dyDescent="0.3">
      <c r="R42" s="317" t="s">
        <v>191</v>
      </c>
      <c r="S42" s="318">
        <v>8.6</v>
      </c>
      <c r="T42" s="318">
        <f t="shared" si="5"/>
        <v>2.5204419565663372</v>
      </c>
    </row>
    <row r="43" spans="18:20" hidden="1" x14ac:dyDescent="0.3">
      <c r="R43" s="317" t="s">
        <v>193</v>
      </c>
      <c r="S43" s="318">
        <f>T43*3.4121</f>
        <v>10.2363</v>
      </c>
      <c r="T43" s="318">
        <v>3</v>
      </c>
    </row>
    <row r="44" spans="18:20" hidden="1" x14ac:dyDescent="0.3">
      <c r="R44" s="317" t="s">
        <v>194</v>
      </c>
      <c r="S44" s="318">
        <f t="shared" ref="S44:S45" si="6">T44*3.4121</f>
        <v>10.2363</v>
      </c>
      <c r="T44" s="318">
        <v>3</v>
      </c>
    </row>
    <row r="45" spans="18:20" hidden="1" x14ac:dyDescent="0.3">
      <c r="R45" s="317" t="s">
        <v>195</v>
      </c>
      <c r="S45" s="318">
        <f t="shared" si="6"/>
        <v>9.8950899999999997</v>
      </c>
      <c r="T45" s="318">
        <v>2.9</v>
      </c>
    </row>
    <row r="46" spans="18:20" hidden="1" x14ac:dyDescent="0.3">
      <c r="R46" s="317" t="s">
        <v>197</v>
      </c>
      <c r="S46" s="318">
        <v>9.6999999999999993</v>
      </c>
      <c r="T46" s="318">
        <f t="shared" ref="T46:T49" si="7">S46/3.4121</f>
        <v>2.8428240672899383</v>
      </c>
    </row>
    <row r="47" spans="18:20" hidden="1" x14ac:dyDescent="0.3">
      <c r="R47" s="317" t="s">
        <v>196</v>
      </c>
      <c r="S47" s="318">
        <v>9.8000000000000007</v>
      </c>
      <c r="T47" s="318">
        <f t="shared" si="7"/>
        <v>2.8721315319011755</v>
      </c>
    </row>
    <row r="48" spans="18:20" hidden="1" x14ac:dyDescent="0.3">
      <c r="R48" s="317" t="s">
        <v>198</v>
      </c>
      <c r="S48" s="318">
        <v>9.6999999999999993</v>
      </c>
      <c r="T48" s="318">
        <f t="shared" si="7"/>
        <v>2.8428240672899383</v>
      </c>
    </row>
    <row r="49" spans="18:21" hidden="1" x14ac:dyDescent="0.3">
      <c r="R49" s="317" t="s">
        <v>199</v>
      </c>
      <c r="S49" s="318">
        <v>8.5</v>
      </c>
      <c r="T49" s="318">
        <f t="shared" si="7"/>
        <v>2.4911344919551008</v>
      </c>
    </row>
    <row r="50" spans="18:21" hidden="1" x14ac:dyDescent="0.3">
      <c r="R50" s="317" t="s">
        <v>211</v>
      </c>
      <c r="S50" s="318">
        <v>11.4</v>
      </c>
      <c r="T50" s="318">
        <f>S50/3.4121</f>
        <v>3.3410509656809588</v>
      </c>
    </row>
    <row r="51" spans="18:21" hidden="1" x14ac:dyDescent="0.3">
      <c r="R51" s="317" t="s">
        <v>212</v>
      </c>
      <c r="S51" s="318">
        <v>11.2</v>
      </c>
      <c r="T51" s="318">
        <f t="shared" ref="T51:T57" si="8">S51/3.4121</f>
        <v>3.2824360364584857</v>
      </c>
    </row>
    <row r="52" spans="18:21" hidden="1" x14ac:dyDescent="0.3">
      <c r="R52" s="317" t="s">
        <v>213</v>
      </c>
      <c r="S52" s="318">
        <v>11</v>
      </c>
      <c r="T52" s="318">
        <f t="shared" si="8"/>
        <v>3.223821107236013</v>
      </c>
    </row>
    <row r="53" spans="18:21" hidden="1" x14ac:dyDescent="0.3">
      <c r="R53" s="317" t="s">
        <v>214</v>
      </c>
      <c r="S53" s="318">
        <v>10</v>
      </c>
      <c r="T53" s="318">
        <f t="shared" si="8"/>
        <v>2.9307464611236482</v>
      </c>
    </row>
    <row r="54" spans="18:21" hidden="1" x14ac:dyDescent="0.3">
      <c r="R54" s="317" t="s">
        <v>215</v>
      </c>
      <c r="S54" s="318">
        <v>11.8</v>
      </c>
      <c r="T54" s="318">
        <f t="shared" si="8"/>
        <v>3.4582808241259051</v>
      </c>
    </row>
    <row r="55" spans="18:21" hidden="1" x14ac:dyDescent="0.3">
      <c r="R55" s="317" t="s">
        <v>216</v>
      </c>
      <c r="S55" s="318">
        <v>12</v>
      </c>
      <c r="T55" s="318">
        <f t="shared" si="8"/>
        <v>3.5168957533483778</v>
      </c>
    </row>
    <row r="56" spans="18:21" hidden="1" x14ac:dyDescent="0.3">
      <c r="R56" s="317" t="s">
        <v>217</v>
      </c>
      <c r="S56" s="318">
        <v>11.8</v>
      </c>
      <c r="T56" s="318">
        <f t="shared" si="8"/>
        <v>3.4582808241259051</v>
      </c>
    </row>
    <row r="57" spans="18:21" hidden="1" x14ac:dyDescent="0.3">
      <c r="R57" s="317" t="s">
        <v>218</v>
      </c>
      <c r="S57" s="318">
        <v>9.8000000000000007</v>
      </c>
      <c r="T57" s="318">
        <f t="shared" si="8"/>
        <v>2.8721315319011755</v>
      </c>
    </row>
    <row r="58" spans="18:21" hidden="1" x14ac:dyDescent="0.3">
      <c r="R58" s="317" t="s">
        <v>219</v>
      </c>
      <c r="S58" s="318">
        <f t="shared" ref="S58:S62" si="9">T58*3.4121</f>
        <v>11.259930000000001</v>
      </c>
      <c r="T58" s="318">
        <v>3.3</v>
      </c>
    </row>
    <row r="59" spans="18:21" hidden="1" x14ac:dyDescent="0.3">
      <c r="R59" s="317" t="s">
        <v>220</v>
      </c>
      <c r="S59" s="318">
        <f t="shared" si="9"/>
        <v>9.212670000000001</v>
      </c>
      <c r="T59" s="318">
        <v>2.7</v>
      </c>
    </row>
    <row r="60" spans="18:21" hidden="1" x14ac:dyDescent="0.3">
      <c r="R60" s="317" t="s">
        <v>221</v>
      </c>
      <c r="S60" s="318">
        <f t="shared" si="9"/>
        <v>8.8714600000000008</v>
      </c>
      <c r="T60" s="318">
        <v>2.6</v>
      </c>
    </row>
    <row r="61" spans="18:21" hidden="1" x14ac:dyDescent="0.3">
      <c r="R61" s="317" t="s">
        <v>223</v>
      </c>
      <c r="S61" s="318">
        <f t="shared" si="9"/>
        <v>12.283560000000001</v>
      </c>
      <c r="T61" s="318">
        <v>3.6</v>
      </c>
    </row>
    <row r="62" spans="18:21" hidden="1" x14ac:dyDescent="0.3">
      <c r="R62" s="317" t="s">
        <v>222</v>
      </c>
      <c r="S62" s="318">
        <f t="shared" si="9"/>
        <v>11.259930000000001</v>
      </c>
      <c r="T62" s="318">
        <v>3.3</v>
      </c>
    </row>
    <row r="63" spans="18:21" hidden="1" x14ac:dyDescent="0.3">
      <c r="R63" s="317" t="s">
        <v>175</v>
      </c>
      <c r="U63" s="333">
        <v>0.8</v>
      </c>
    </row>
    <row r="64" spans="18:21" hidden="1" x14ac:dyDescent="0.3">
      <c r="R64" s="317" t="s">
        <v>176</v>
      </c>
      <c r="U64" s="333">
        <v>0.8</v>
      </c>
    </row>
    <row r="65" spans="18:21" hidden="1" x14ac:dyDescent="0.3">
      <c r="R65" s="317" t="s">
        <v>177</v>
      </c>
      <c r="U65" s="333">
        <v>0.8</v>
      </c>
    </row>
    <row r="66" spans="18:21" hidden="1" x14ac:dyDescent="0.3">
      <c r="R66" s="317" t="s">
        <v>178</v>
      </c>
      <c r="U66" s="333">
        <v>0.8</v>
      </c>
    </row>
    <row r="67" spans="18:21" hidden="1" x14ac:dyDescent="0.3">
      <c r="R67" s="317" t="s">
        <v>179</v>
      </c>
      <c r="U67" s="333">
        <v>0.8</v>
      </c>
    </row>
    <row r="68" spans="18:21" hidden="1" x14ac:dyDescent="0.3">
      <c r="R68" s="317" t="s">
        <v>200</v>
      </c>
      <c r="U68" s="333">
        <v>0.8</v>
      </c>
    </row>
    <row r="69" spans="18:21" hidden="1" x14ac:dyDescent="0.3">
      <c r="R69" s="317" t="s">
        <v>201</v>
      </c>
      <c r="U69" s="333">
        <v>0.75</v>
      </c>
    </row>
    <row r="70" spans="18:21" hidden="1" x14ac:dyDescent="0.3">
      <c r="R70" s="317" t="s">
        <v>202</v>
      </c>
      <c r="U70" s="333">
        <v>0.8</v>
      </c>
    </row>
    <row r="71" spans="18:21" hidden="1" x14ac:dyDescent="0.3">
      <c r="R71" s="317" t="s">
        <v>203</v>
      </c>
      <c r="U71" s="333">
        <v>0.8</v>
      </c>
    </row>
    <row r="72" spans="18:21" hidden="1" x14ac:dyDescent="0.3">
      <c r="R72" s="317" t="s">
        <v>204</v>
      </c>
      <c r="U72" s="333">
        <v>0.78</v>
      </c>
    </row>
    <row r="73" spans="18:21" hidden="1" x14ac:dyDescent="0.3">
      <c r="R73" s="317" t="s">
        <v>205</v>
      </c>
      <c r="U73" s="333">
        <v>0.83</v>
      </c>
    </row>
    <row r="74" spans="18:21" hidden="1" x14ac:dyDescent="0.3">
      <c r="R74" s="332" t="s">
        <v>206</v>
      </c>
      <c r="U74" s="333">
        <v>0.75</v>
      </c>
    </row>
    <row r="75" spans="18:21" hidden="1" x14ac:dyDescent="0.3">
      <c r="R75" s="332" t="s">
        <v>207</v>
      </c>
      <c r="U75" s="333">
        <v>0.8</v>
      </c>
    </row>
    <row r="76" spans="18:21" hidden="1" x14ac:dyDescent="0.3">
      <c r="R76" s="317" t="s">
        <v>208</v>
      </c>
      <c r="U76" s="333">
        <v>0.8</v>
      </c>
    </row>
    <row r="77" spans="18:21" hidden="1" x14ac:dyDescent="0.3">
      <c r="R77" s="317" t="s">
        <v>209</v>
      </c>
      <c r="U77" s="333">
        <v>0.78</v>
      </c>
    </row>
    <row r="78" spans="18:21" hidden="1" x14ac:dyDescent="0.3">
      <c r="R78" s="317" t="s">
        <v>210</v>
      </c>
      <c r="U78" s="333">
        <v>0.83</v>
      </c>
    </row>
    <row r="82" spans="18:19" hidden="1" x14ac:dyDescent="0.3">
      <c r="R82" s="317" t="s">
        <v>227</v>
      </c>
      <c r="S82" s="334" t="e">
        <f>MATCH(D10,$R$4:$R$78,0)</f>
        <v>#N/A</v>
      </c>
    </row>
    <row r="83" spans="18:19" hidden="1" x14ac:dyDescent="0.3">
      <c r="R83" s="317" t="s">
        <v>228</v>
      </c>
      <c r="S83" s="334">
        <f>MATCH(J10,$S$2:$U$2,0)</f>
        <v>2</v>
      </c>
    </row>
  </sheetData>
  <sheetProtection algorithmName="SHA-512" hashValue="acid6j4d2Fz9wdBKmiZ1mp15tUZBwyIvEUwjjCigTaE4KcE3/BnXP+hQypuZW82hLeU9WqkyuTLfjAU4biF6ZA==" saltValue="LX7r1v1XbXrECN8W5OHJ+w==" spinCount="100000" sheet="1" objects="1" scenarios="1"/>
  <mergeCells count="3">
    <mergeCell ref="B15:H15"/>
    <mergeCell ref="B16:H16"/>
    <mergeCell ref="E19:E20"/>
  </mergeCells>
  <dataValidations count="3">
    <dataValidation type="list" allowBlank="1" showInputMessage="1" showErrorMessage="1" sqref="C10:C14" xr:uid="{EC5E5D4B-2C0C-4575-9AE8-70FCF695DB2C}">
      <formula1>$W$1:$W$3</formula1>
    </dataValidation>
    <dataValidation type="list" allowBlank="1" showInputMessage="1" showErrorMessage="1" sqref="J10:J14" xr:uid="{F0DB4668-CCEE-4184-A50E-07CB43184690}">
      <formula1>$S$2:$U$2</formula1>
    </dataValidation>
    <dataValidation type="list" allowBlank="1" showInputMessage="1" showErrorMessage="1" sqref="D10:D14" xr:uid="{B9CCC192-D3EB-4AE1-9EFB-D6785B429DFE}">
      <formula1>$R$3:$R$78</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19E6C-D486-46C4-A99B-63C0941EBBAD}">
  <dimension ref="A1:W31"/>
  <sheetViews>
    <sheetView zoomScale="56" zoomScaleNormal="115" workbookViewId="0">
      <selection activeCell="M23" sqref="M23"/>
    </sheetView>
  </sheetViews>
  <sheetFormatPr baseColWidth="10" defaultColWidth="0" defaultRowHeight="14.4" zeroHeight="1" x14ac:dyDescent="0.3"/>
  <cols>
    <col min="1" max="1" width="5" style="157" customWidth="1"/>
    <col min="2" max="2" width="15.33203125" style="80" customWidth="1"/>
    <col min="3" max="3" width="15.109375" style="80" customWidth="1"/>
    <col min="4" max="6" width="16.6640625" style="80" customWidth="1"/>
    <col min="7" max="7" width="28.77734375" style="80" customWidth="1"/>
    <col min="8" max="8" width="11.5546875" style="80" customWidth="1"/>
    <col min="9" max="9" width="17.33203125" style="80" customWidth="1"/>
    <col min="10" max="12" width="11.6640625" style="80" customWidth="1"/>
    <col min="13" max="14" width="17.33203125" style="80" customWidth="1"/>
    <col min="15" max="15" width="11.5546875" style="80" hidden="1" customWidth="1"/>
    <col min="16" max="16" width="11.5546875" style="157" customWidth="1"/>
    <col min="17" max="17" width="26" style="80" hidden="1" customWidth="1"/>
    <col min="18" max="18" width="14.33203125" style="80" hidden="1" customWidth="1"/>
    <col min="19" max="19" width="11.5546875" style="80" hidden="1" customWidth="1"/>
    <col min="20" max="20" width="13.6640625" style="80" hidden="1" customWidth="1"/>
    <col min="21" max="22" width="11.5546875" style="80" hidden="1" customWidth="1"/>
    <col min="23" max="23" width="13.6640625" style="80" hidden="1" customWidth="1"/>
    <col min="24" max="16384" width="11.5546875" style="80" hidden="1"/>
  </cols>
  <sheetData>
    <row r="1" spans="2:23" x14ac:dyDescent="0.3">
      <c r="B1" s="157"/>
      <c r="C1" s="215" t="str">
        <f>'Información del proyecto'!B2</f>
        <v>Formulario EC-2. Piloto</v>
      </c>
      <c r="D1" s="157"/>
      <c r="E1" s="157"/>
      <c r="F1" s="157"/>
      <c r="G1" s="157"/>
      <c r="H1" s="157"/>
      <c r="I1" s="157"/>
      <c r="J1" s="157"/>
      <c r="K1" s="157"/>
      <c r="L1" s="157"/>
      <c r="M1" s="157"/>
      <c r="N1" s="157"/>
    </row>
    <row r="2" spans="2:23" x14ac:dyDescent="0.3">
      <c r="B2" s="157"/>
      <c r="C2" s="338" t="s">
        <v>121</v>
      </c>
      <c r="D2" s="157"/>
      <c r="E2" s="157"/>
      <c r="F2" s="157"/>
      <c r="G2" s="157"/>
      <c r="H2" s="157"/>
      <c r="I2" s="157"/>
      <c r="J2" s="157"/>
      <c r="K2" s="82" t="s">
        <v>0</v>
      </c>
      <c r="L2" s="157"/>
      <c r="M2" s="157"/>
      <c r="N2" s="157"/>
    </row>
    <row r="3" spans="2:23" x14ac:dyDescent="0.3">
      <c r="B3" s="157"/>
      <c r="C3" s="163"/>
      <c r="D3" s="157"/>
      <c r="E3" s="157"/>
      <c r="F3" s="157"/>
      <c r="G3" s="157"/>
      <c r="H3" s="157"/>
      <c r="I3" s="157"/>
      <c r="J3" s="157"/>
      <c r="K3" s="157"/>
      <c r="L3" s="157"/>
      <c r="M3" s="157"/>
      <c r="N3" s="157"/>
    </row>
    <row r="4" spans="2:23" x14ac:dyDescent="0.3">
      <c r="B4" s="157"/>
      <c r="C4" s="339" t="str">
        <f>'Información del proyecto'!C5</f>
        <v>Nombre del proyecto</v>
      </c>
      <c r="D4" s="157"/>
      <c r="E4" s="157"/>
      <c r="F4" s="157"/>
      <c r="G4" s="157"/>
      <c r="H4" s="157"/>
      <c r="I4" s="157"/>
      <c r="J4" s="157"/>
      <c r="K4" s="157"/>
      <c r="L4" s="157"/>
      <c r="M4" s="157"/>
      <c r="N4" s="157"/>
    </row>
    <row r="5" spans="2:23" x14ac:dyDescent="0.3">
      <c r="B5" s="157"/>
      <c r="C5" s="340" t="str">
        <f>'Información del proyecto'!C6</f>
        <v>No. de registro</v>
      </c>
      <c r="D5" s="159"/>
      <c r="E5" s="159"/>
      <c r="F5" s="159"/>
      <c r="G5" s="159"/>
      <c r="H5" s="159"/>
      <c r="I5" s="159"/>
      <c r="J5" s="159"/>
      <c r="K5" s="157"/>
      <c r="L5" s="159"/>
      <c r="M5" s="159"/>
      <c r="N5" s="159"/>
      <c r="O5" s="159"/>
      <c r="R5" s="80" t="s">
        <v>141</v>
      </c>
    </row>
    <row r="6" spans="2:23" x14ac:dyDescent="0.3">
      <c r="B6" s="157"/>
      <c r="C6" s="340" t="str">
        <f>'Información del proyecto'!C7</f>
        <v>Fecha de emisión del formulario</v>
      </c>
      <c r="D6" s="159"/>
      <c r="E6" s="159"/>
      <c r="F6" s="159"/>
      <c r="G6" s="159"/>
      <c r="H6" s="159"/>
      <c r="J6" s="219"/>
      <c r="K6" s="157"/>
      <c r="L6" s="219"/>
      <c r="M6" s="157"/>
      <c r="N6" s="157"/>
      <c r="O6" s="159"/>
      <c r="Q6" s="80" t="s">
        <v>126</v>
      </c>
      <c r="R6" s="80" t="s">
        <v>143</v>
      </c>
      <c r="S6" s="80" t="s">
        <v>129</v>
      </c>
      <c r="T6" s="80" t="s">
        <v>117</v>
      </c>
    </row>
    <row r="7" spans="2:23" x14ac:dyDescent="0.3">
      <c r="B7" s="157"/>
      <c r="C7" s="157"/>
      <c r="D7" s="157"/>
      <c r="E7" s="157"/>
      <c r="F7" s="157"/>
      <c r="G7" s="157"/>
      <c r="H7" s="157"/>
      <c r="I7" s="157"/>
      <c r="J7" s="157"/>
      <c r="K7" s="157"/>
      <c r="L7" s="157"/>
      <c r="M7" s="157"/>
      <c r="N7" s="157"/>
      <c r="O7" s="157"/>
      <c r="Q7" s="80" t="s">
        <v>127</v>
      </c>
      <c r="R7" s="80" t="s">
        <v>124</v>
      </c>
      <c r="S7" s="80" t="s">
        <v>130</v>
      </c>
      <c r="T7" s="80" t="s">
        <v>131</v>
      </c>
    </row>
    <row r="8" spans="2:23" x14ac:dyDescent="0.3">
      <c r="B8" s="157"/>
      <c r="C8" s="157"/>
      <c r="D8" s="157"/>
      <c r="E8" s="157"/>
      <c r="F8" s="157"/>
      <c r="G8" s="157"/>
      <c r="H8" s="157"/>
      <c r="I8" s="157"/>
      <c r="J8" s="157"/>
      <c r="K8" s="157"/>
      <c r="L8" s="157"/>
      <c r="M8" s="157"/>
      <c r="N8" s="157"/>
      <c r="O8" s="157"/>
      <c r="R8" s="80" t="s">
        <v>125</v>
      </c>
    </row>
    <row r="9" spans="2:23" x14ac:dyDescent="0.3">
      <c r="B9" s="157"/>
      <c r="C9" s="157"/>
      <c r="D9" s="157"/>
      <c r="E9" s="157"/>
      <c r="F9" s="157"/>
      <c r="G9" s="157"/>
      <c r="H9" s="157"/>
      <c r="I9" s="157"/>
      <c r="J9" s="157"/>
      <c r="K9" s="157"/>
      <c r="L9" s="157"/>
      <c r="M9" s="157"/>
      <c r="N9" s="157"/>
      <c r="O9" s="157"/>
      <c r="R9" s="80" t="s">
        <v>299</v>
      </c>
    </row>
    <row r="10" spans="2:23" x14ac:dyDescent="0.3">
      <c r="B10" s="157"/>
      <c r="C10" s="157"/>
      <c r="D10" s="157"/>
      <c r="E10" s="157"/>
      <c r="F10" s="157"/>
      <c r="G10" s="157"/>
      <c r="H10" s="157"/>
      <c r="I10" s="157"/>
      <c r="J10" s="157"/>
      <c r="K10" s="157"/>
      <c r="L10" s="157"/>
      <c r="M10" s="157"/>
      <c r="N10" s="157"/>
      <c r="O10" s="157"/>
    </row>
    <row r="11" spans="2:23" x14ac:dyDescent="0.3">
      <c r="B11" s="300"/>
      <c r="C11" s="300"/>
      <c r="D11" s="300"/>
      <c r="E11" s="300"/>
      <c r="F11" s="300"/>
      <c r="G11" s="157"/>
      <c r="H11" s="157"/>
      <c r="I11" s="157"/>
      <c r="J11" s="157"/>
      <c r="K11" s="157"/>
      <c r="L11" s="157"/>
      <c r="M11" s="157"/>
      <c r="N11" s="157"/>
      <c r="O11" s="157"/>
    </row>
    <row r="12" spans="2:23" ht="21.6" customHeight="1" x14ac:dyDescent="0.3">
      <c r="B12" s="210" t="s">
        <v>20</v>
      </c>
      <c r="C12" s="211" t="s">
        <v>134</v>
      </c>
      <c r="D12" s="211" t="s">
        <v>123</v>
      </c>
      <c r="E12" s="211" t="s">
        <v>128</v>
      </c>
      <c r="F12" s="211" t="s">
        <v>245</v>
      </c>
      <c r="G12" s="210" t="s">
        <v>104</v>
      </c>
      <c r="H12" s="210" t="s">
        <v>115</v>
      </c>
      <c r="I12" s="341" t="s">
        <v>257</v>
      </c>
      <c r="J12" s="342"/>
      <c r="K12" s="267"/>
      <c r="L12" s="343" t="s">
        <v>142</v>
      </c>
      <c r="M12" s="341" t="s">
        <v>298</v>
      </c>
      <c r="N12" s="267"/>
      <c r="O12" s="211" t="s">
        <v>140</v>
      </c>
      <c r="W12" s="211" t="s">
        <v>245</v>
      </c>
    </row>
    <row r="13" spans="2:23" x14ac:dyDescent="0.3">
      <c r="B13" s="344" t="s">
        <v>8</v>
      </c>
      <c r="C13" s="323">
        <v>0.4</v>
      </c>
      <c r="D13" s="280" t="s">
        <v>126</v>
      </c>
      <c r="E13" s="292" t="s">
        <v>129</v>
      </c>
      <c r="F13" s="280">
        <v>24</v>
      </c>
      <c r="G13" s="293"/>
      <c r="H13" s="346">
        <f>'Información del proyecto'!$C$15</f>
        <v>0</v>
      </c>
      <c r="I13" s="210" t="str">
        <f t="shared" ref="I13:I24" si="0">IF(E13=$S$6,$T$6,IF(E13=$S$7,$T$7))</f>
        <v>Consumo (kW) / unidad</v>
      </c>
      <c r="J13" s="315"/>
      <c r="K13" s="347">
        <f t="shared" ref="K13:K24" si="1">IF(E13=$S$7,(J13/3.412)/1000,J13)</f>
        <v>0</v>
      </c>
      <c r="L13" s="347">
        <f>K13*H13</f>
        <v>0</v>
      </c>
      <c r="M13" s="292" t="s">
        <v>141</v>
      </c>
      <c r="N13" s="292"/>
      <c r="O13" s="348">
        <f>IF(M13=$R$6,L13*0.8,IF(M13=$R$7,L13*0.8,IF(M13=$R$8,L13*0.8,IF(M13=$R$5,L13,IF(M13=$R$9,L13*0.9)))))</f>
        <v>0</v>
      </c>
      <c r="R13" s="80" t="s">
        <v>270</v>
      </c>
      <c r="W13" s="345">
        <v>8</v>
      </c>
    </row>
    <row r="14" spans="2:23" x14ac:dyDescent="0.3">
      <c r="B14" s="344"/>
      <c r="C14" s="323">
        <v>0.4</v>
      </c>
      <c r="D14" s="280" t="s">
        <v>127</v>
      </c>
      <c r="E14" s="292" t="s">
        <v>129</v>
      </c>
      <c r="F14" s="280">
        <v>24</v>
      </c>
      <c r="G14" s="293"/>
      <c r="H14" s="353"/>
      <c r="I14" s="210" t="str">
        <f t="shared" si="0"/>
        <v>Consumo (kW) / unidad</v>
      </c>
      <c r="J14" s="315"/>
      <c r="K14" s="347">
        <f t="shared" si="1"/>
        <v>0</v>
      </c>
      <c r="L14" s="347">
        <f t="shared" ref="L14:L24" si="2">K14*H14</f>
        <v>0</v>
      </c>
      <c r="M14" s="292" t="s">
        <v>141</v>
      </c>
      <c r="N14" s="292"/>
      <c r="O14" s="348">
        <f t="shared" ref="O14:O24" si="3">IF(M14=$R$6,L14*0.8,IF(M14=$R$7,L14*0.8,IF(M14=$R$8,L14*0.8,IF(M14=$R$5,L14,IF(M14=$R$9,L14*0.9)))))</f>
        <v>0</v>
      </c>
      <c r="Q14" s="80" t="s">
        <v>8</v>
      </c>
      <c r="R14" s="202">
        <f>(L13*F13)+(L14*F14)</f>
        <v>0</v>
      </c>
      <c r="W14" s="345">
        <v>8</v>
      </c>
    </row>
    <row r="15" spans="2:23" x14ac:dyDescent="0.3">
      <c r="B15" s="344" t="s">
        <v>132</v>
      </c>
      <c r="C15" s="323">
        <v>1.5</v>
      </c>
      <c r="D15" s="280" t="s">
        <v>126</v>
      </c>
      <c r="E15" s="292" t="s">
        <v>129</v>
      </c>
      <c r="F15" s="280">
        <v>1.25</v>
      </c>
      <c r="G15" s="293"/>
      <c r="H15" s="346">
        <f>'Información del proyecto'!$C$15</f>
        <v>0</v>
      </c>
      <c r="I15" s="210" t="str">
        <f t="shared" si="0"/>
        <v>Consumo (kW) / unidad</v>
      </c>
      <c r="J15" s="315"/>
      <c r="K15" s="347">
        <f t="shared" si="1"/>
        <v>0</v>
      </c>
      <c r="L15" s="347">
        <f t="shared" si="2"/>
        <v>0</v>
      </c>
      <c r="M15" s="292" t="s">
        <v>141</v>
      </c>
      <c r="N15" s="292"/>
      <c r="O15" s="348">
        <f t="shared" si="3"/>
        <v>0</v>
      </c>
      <c r="Q15" s="80" t="s">
        <v>266</v>
      </c>
      <c r="R15" s="202">
        <f>(L15*F15)+(L16*F16)</f>
        <v>0</v>
      </c>
      <c r="W15" s="345">
        <v>0.5</v>
      </c>
    </row>
    <row r="16" spans="2:23" x14ac:dyDescent="0.3">
      <c r="B16" s="344"/>
      <c r="C16" s="323">
        <v>1.5</v>
      </c>
      <c r="D16" s="280" t="s">
        <v>127</v>
      </c>
      <c r="E16" s="292" t="s">
        <v>129</v>
      </c>
      <c r="F16" s="280">
        <v>1.25</v>
      </c>
      <c r="G16" s="293"/>
      <c r="H16" s="353"/>
      <c r="I16" s="210" t="str">
        <f t="shared" si="0"/>
        <v>Consumo (kW) / unidad</v>
      </c>
      <c r="J16" s="315"/>
      <c r="K16" s="347">
        <f t="shared" si="1"/>
        <v>0</v>
      </c>
      <c r="L16" s="347">
        <f t="shared" si="2"/>
        <v>0</v>
      </c>
      <c r="M16" s="292" t="s">
        <v>141</v>
      </c>
      <c r="N16" s="292"/>
      <c r="O16" s="348">
        <f t="shared" si="3"/>
        <v>0</v>
      </c>
      <c r="Q16" s="80" t="s">
        <v>267</v>
      </c>
      <c r="R16" s="202">
        <f>(L17*F17)+(L18*F18)</f>
        <v>0</v>
      </c>
      <c r="W16" s="345">
        <v>0.5</v>
      </c>
    </row>
    <row r="17" spans="1:23" x14ac:dyDescent="0.3">
      <c r="B17" s="344" t="s">
        <v>133</v>
      </c>
      <c r="C17" s="323">
        <v>3.5</v>
      </c>
      <c r="D17" s="280" t="s">
        <v>126</v>
      </c>
      <c r="E17" s="292" t="s">
        <v>129</v>
      </c>
      <c r="F17" s="280">
        <v>1</v>
      </c>
      <c r="G17" s="293"/>
      <c r="H17" s="346">
        <f>'Información del proyecto'!$C$15</f>
        <v>0</v>
      </c>
      <c r="I17" s="210" t="str">
        <f t="shared" si="0"/>
        <v>Consumo (kW) / unidad</v>
      </c>
      <c r="J17" s="315"/>
      <c r="K17" s="347">
        <f t="shared" si="1"/>
        <v>0</v>
      </c>
      <c r="L17" s="347">
        <f t="shared" si="2"/>
        <v>0</v>
      </c>
      <c r="M17" s="292" t="s">
        <v>141</v>
      </c>
      <c r="N17" s="292"/>
      <c r="O17" s="348">
        <f t="shared" si="3"/>
        <v>0</v>
      </c>
      <c r="Q17" s="80" t="s">
        <v>268</v>
      </c>
      <c r="R17" s="202">
        <f>(L19*F19)+(L20*F20)</f>
        <v>0</v>
      </c>
      <c r="W17" s="345">
        <v>0.44</v>
      </c>
    </row>
    <row r="18" spans="1:23" x14ac:dyDescent="0.3">
      <c r="B18" s="344"/>
      <c r="C18" s="323">
        <v>3.5</v>
      </c>
      <c r="D18" s="280" t="s">
        <v>127</v>
      </c>
      <c r="E18" s="292" t="s">
        <v>129</v>
      </c>
      <c r="F18" s="280">
        <v>1</v>
      </c>
      <c r="G18" s="293"/>
      <c r="H18" s="353"/>
      <c r="I18" s="210" t="str">
        <f t="shared" si="0"/>
        <v>Consumo (kW) / unidad</v>
      </c>
      <c r="J18" s="315"/>
      <c r="K18" s="347">
        <f t="shared" si="1"/>
        <v>0</v>
      </c>
      <c r="L18" s="347">
        <f t="shared" si="2"/>
        <v>0</v>
      </c>
      <c r="M18" s="292" t="s">
        <v>141</v>
      </c>
      <c r="N18" s="292"/>
      <c r="O18" s="348">
        <f t="shared" si="3"/>
        <v>0</v>
      </c>
      <c r="Q18" s="80" t="s">
        <v>269</v>
      </c>
      <c r="R18" s="202">
        <f>(L21*F21)+(L22*F22)</f>
        <v>0</v>
      </c>
      <c r="W18" s="345">
        <v>0.44</v>
      </c>
    </row>
    <row r="19" spans="1:23" x14ac:dyDescent="0.3">
      <c r="B19" s="344" t="s">
        <v>16</v>
      </c>
      <c r="C19" s="323">
        <v>1.2</v>
      </c>
      <c r="D19" s="280" t="s">
        <v>126</v>
      </c>
      <c r="E19" s="292" t="s">
        <v>129</v>
      </c>
      <c r="F19" s="280">
        <v>0.6</v>
      </c>
      <c r="G19" s="293"/>
      <c r="H19" s="346">
        <f>'Información del proyecto'!$C$15</f>
        <v>0</v>
      </c>
      <c r="I19" s="210" t="str">
        <f t="shared" si="0"/>
        <v>Consumo (kW) / unidad</v>
      </c>
      <c r="J19" s="315"/>
      <c r="K19" s="347">
        <f t="shared" si="1"/>
        <v>0</v>
      </c>
      <c r="L19" s="347">
        <f t="shared" si="2"/>
        <v>0</v>
      </c>
      <c r="M19" s="292" t="s">
        <v>141</v>
      </c>
      <c r="N19" s="292"/>
      <c r="O19" s="348">
        <f t="shared" si="3"/>
        <v>0</v>
      </c>
      <c r="Q19" s="80" t="s">
        <v>10</v>
      </c>
      <c r="R19" s="202">
        <f>(L23*F23)+(L24*F24)</f>
        <v>0</v>
      </c>
      <c r="W19" s="345">
        <v>0.41</v>
      </c>
    </row>
    <row r="20" spans="1:23" x14ac:dyDescent="0.3">
      <c r="B20" s="344"/>
      <c r="C20" s="323">
        <v>1.2</v>
      </c>
      <c r="D20" s="280" t="s">
        <v>127</v>
      </c>
      <c r="E20" s="292" t="s">
        <v>129</v>
      </c>
      <c r="F20" s="280">
        <v>0.6</v>
      </c>
      <c r="G20" s="293"/>
      <c r="H20" s="353"/>
      <c r="I20" s="210" t="str">
        <f t="shared" si="0"/>
        <v>Consumo (kW) / unidad</v>
      </c>
      <c r="J20" s="315"/>
      <c r="K20" s="347">
        <f t="shared" si="1"/>
        <v>0</v>
      </c>
      <c r="L20" s="347">
        <f t="shared" si="2"/>
        <v>0</v>
      </c>
      <c r="M20" s="292" t="s">
        <v>141</v>
      </c>
      <c r="N20" s="292"/>
      <c r="O20" s="348">
        <f t="shared" si="3"/>
        <v>0</v>
      </c>
      <c r="W20" s="345">
        <v>0.41</v>
      </c>
    </row>
    <row r="21" spans="1:23" x14ac:dyDescent="0.3">
      <c r="B21" s="344" t="s">
        <v>9</v>
      </c>
      <c r="C21" s="323">
        <v>0.76</v>
      </c>
      <c r="D21" s="280" t="s">
        <v>126</v>
      </c>
      <c r="E21" s="292" t="s">
        <v>129</v>
      </c>
      <c r="F21" s="280">
        <v>1.75</v>
      </c>
      <c r="G21" s="293"/>
      <c r="H21" s="346">
        <f>'Información del proyecto'!$C$15</f>
        <v>0</v>
      </c>
      <c r="I21" s="210" t="str">
        <f t="shared" si="0"/>
        <v>Consumo (kW) / unidad</v>
      </c>
      <c r="J21" s="315"/>
      <c r="K21" s="347">
        <f t="shared" si="1"/>
        <v>0</v>
      </c>
      <c r="L21" s="347">
        <f t="shared" si="2"/>
        <v>0</v>
      </c>
      <c r="M21" s="292" t="s">
        <v>141</v>
      </c>
      <c r="N21" s="292"/>
      <c r="O21" s="348">
        <f t="shared" si="3"/>
        <v>0</v>
      </c>
      <c r="W21" s="345">
        <v>0.4</v>
      </c>
    </row>
    <row r="22" spans="1:23" x14ac:dyDescent="0.3">
      <c r="B22" s="344"/>
      <c r="C22" s="323">
        <v>0.76</v>
      </c>
      <c r="D22" s="280" t="s">
        <v>127</v>
      </c>
      <c r="E22" s="292" t="s">
        <v>129</v>
      </c>
      <c r="F22" s="280">
        <v>1.75</v>
      </c>
      <c r="G22" s="293"/>
      <c r="H22" s="353"/>
      <c r="I22" s="210" t="str">
        <f t="shared" si="0"/>
        <v>Consumo (kW) / unidad</v>
      </c>
      <c r="J22" s="315"/>
      <c r="K22" s="347">
        <f t="shared" si="1"/>
        <v>0</v>
      </c>
      <c r="L22" s="347">
        <f t="shared" si="2"/>
        <v>0</v>
      </c>
      <c r="M22" s="292" t="s">
        <v>141</v>
      </c>
      <c r="N22" s="292"/>
      <c r="O22" s="348">
        <f t="shared" si="3"/>
        <v>0</v>
      </c>
      <c r="W22" s="345">
        <v>0.4</v>
      </c>
    </row>
    <row r="23" spans="1:23" x14ac:dyDescent="0.3">
      <c r="B23" s="344" t="s">
        <v>10</v>
      </c>
      <c r="C23" s="323">
        <v>3.1</v>
      </c>
      <c r="D23" s="280" t="s">
        <v>126</v>
      </c>
      <c r="E23" s="292" t="s">
        <v>129</v>
      </c>
      <c r="F23" s="280">
        <v>1.75</v>
      </c>
      <c r="G23" s="293"/>
      <c r="H23" s="346">
        <f>'Información del proyecto'!$C$15</f>
        <v>0</v>
      </c>
      <c r="I23" s="210" t="str">
        <f t="shared" si="0"/>
        <v>Consumo (kW) / unidad</v>
      </c>
      <c r="J23" s="315"/>
      <c r="K23" s="347">
        <f t="shared" si="1"/>
        <v>0</v>
      </c>
      <c r="L23" s="347">
        <f t="shared" si="2"/>
        <v>0</v>
      </c>
      <c r="M23" s="292" t="s">
        <v>141</v>
      </c>
      <c r="N23" s="292"/>
      <c r="O23" s="348">
        <f t="shared" si="3"/>
        <v>0</v>
      </c>
      <c r="W23" s="345">
        <v>0.4</v>
      </c>
    </row>
    <row r="24" spans="1:23" x14ac:dyDescent="0.3">
      <c r="B24" s="344"/>
      <c r="C24" s="323">
        <v>3.1</v>
      </c>
      <c r="D24" s="280" t="s">
        <v>127</v>
      </c>
      <c r="E24" s="292" t="s">
        <v>129</v>
      </c>
      <c r="F24" s="280">
        <v>1.75</v>
      </c>
      <c r="G24" s="352"/>
      <c r="H24" s="353"/>
      <c r="I24" s="210" t="str">
        <f t="shared" si="0"/>
        <v>Consumo (kW) / unidad</v>
      </c>
      <c r="J24" s="315"/>
      <c r="K24" s="347">
        <f t="shared" si="1"/>
        <v>0</v>
      </c>
      <c r="L24" s="347">
        <f t="shared" si="2"/>
        <v>0</v>
      </c>
      <c r="M24" s="292" t="s">
        <v>141</v>
      </c>
      <c r="N24" s="292"/>
      <c r="O24" s="348">
        <f t="shared" si="3"/>
        <v>0</v>
      </c>
      <c r="W24" s="345">
        <v>0.4</v>
      </c>
    </row>
    <row r="25" spans="1:23" x14ac:dyDescent="0.3">
      <c r="B25" s="246" t="s">
        <v>258</v>
      </c>
      <c r="C25" s="247"/>
      <c r="D25" s="247"/>
      <c r="E25" s="247"/>
      <c r="F25" s="247"/>
      <c r="G25" s="247"/>
      <c r="H25" s="247"/>
      <c r="I25" s="247"/>
      <c r="J25" s="247"/>
      <c r="K25" s="248"/>
      <c r="L25" s="349">
        <f>SUM(L13:L24)</f>
        <v>0</v>
      </c>
      <c r="M25" s="157"/>
      <c r="N25" s="157"/>
      <c r="O25" s="350">
        <f>SUM(O13:O24)</f>
        <v>0</v>
      </c>
    </row>
    <row r="26" spans="1:23" x14ac:dyDescent="0.3">
      <c r="A26" s="351"/>
      <c r="B26" s="246" t="s">
        <v>259</v>
      </c>
      <c r="C26" s="247"/>
      <c r="D26" s="247"/>
      <c r="E26" s="247"/>
      <c r="F26" s="247"/>
      <c r="G26" s="247"/>
      <c r="H26" s="247"/>
      <c r="I26" s="247"/>
      <c r="J26" s="247"/>
      <c r="K26" s="248"/>
      <c r="L26" s="349">
        <f>((L13*F13)+(L14*F14)+(L15*F15)+(L16*F16)+(L17*F17)+(L18*F18)+(L19*F19)+(L20*F20)+(L21*F21)+(L22*F22)+(L23*F23)+(L24*F24))</f>
        <v>0</v>
      </c>
      <c r="M26" s="351"/>
      <c r="N26" s="351"/>
      <c r="O26" s="351"/>
    </row>
    <row r="27" spans="1:23" x14ac:dyDescent="0.3">
      <c r="A27" s="351"/>
      <c r="B27" s="351"/>
      <c r="C27" s="351"/>
      <c r="D27" s="351"/>
      <c r="E27" s="351"/>
      <c r="F27" s="351"/>
      <c r="G27" s="351"/>
      <c r="H27" s="351"/>
      <c r="I27" s="351"/>
      <c r="J27" s="351"/>
      <c r="K27" s="351"/>
      <c r="L27" s="351"/>
      <c r="M27" s="351"/>
      <c r="N27" s="351"/>
      <c r="O27" s="351"/>
    </row>
    <row r="28" spans="1:23" x14ac:dyDescent="0.3">
      <c r="A28" s="351"/>
      <c r="B28" s="351"/>
      <c r="C28" s="351"/>
      <c r="D28" s="351"/>
      <c r="E28" s="351"/>
      <c r="F28" s="351"/>
      <c r="G28" s="309" t="s">
        <v>139</v>
      </c>
      <c r="H28" s="310"/>
      <c r="I28" s="351"/>
      <c r="J28" s="351"/>
      <c r="K28" s="351"/>
      <c r="L28" s="351"/>
      <c r="M28" s="351"/>
      <c r="N28" s="351"/>
      <c r="O28" s="351"/>
    </row>
    <row r="29" spans="1:23" ht="18" x14ac:dyDescent="0.35">
      <c r="A29" s="351"/>
      <c r="B29" s="351"/>
      <c r="C29" s="351"/>
      <c r="D29" s="351"/>
      <c r="E29" s="351"/>
      <c r="F29" s="351"/>
      <c r="G29" s="311"/>
      <c r="H29" s="330">
        <f>IFERROR(1-(O25/L25),0)</f>
        <v>0</v>
      </c>
      <c r="I29" s="331" t="s">
        <v>15</v>
      </c>
      <c r="J29" s="351"/>
      <c r="K29" s="351"/>
      <c r="L29" s="351"/>
      <c r="M29" s="351"/>
      <c r="N29" s="351"/>
      <c r="O29" s="351"/>
    </row>
    <row r="30" spans="1:23" x14ac:dyDescent="0.3">
      <c r="A30" s="351"/>
      <c r="B30" s="351"/>
      <c r="C30" s="351"/>
      <c r="D30" s="351"/>
      <c r="E30" s="351"/>
      <c r="F30" s="351"/>
      <c r="G30" s="351"/>
      <c r="H30" s="351"/>
      <c r="I30" s="351"/>
      <c r="J30" s="351"/>
      <c r="K30" s="351"/>
      <c r="L30" s="351"/>
      <c r="M30" s="351"/>
      <c r="N30" s="351"/>
      <c r="O30" s="351"/>
    </row>
    <row r="31" spans="1:23" x14ac:dyDescent="0.3">
      <c r="A31" s="351"/>
      <c r="B31" s="351"/>
      <c r="C31" s="351"/>
      <c r="D31" s="351"/>
      <c r="E31" s="351"/>
      <c r="F31" s="351"/>
      <c r="G31" s="351"/>
      <c r="H31" s="351"/>
      <c r="I31" s="351"/>
      <c r="J31" s="351"/>
      <c r="K31" s="351"/>
      <c r="L31" s="351"/>
      <c r="M31" s="351"/>
      <c r="N31" s="351"/>
      <c r="O31" s="351"/>
    </row>
  </sheetData>
  <sheetProtection algorithmName="SHA-512" hashValue="tkHZpigDZ0INuiuDS0tScMRdQhGScoJROOcWam/zJymjJed28yQHs0kddNxmMk9BxDz/T04ptPb6jTsfS+muYA==" saltValue="HogDtC9cE/1b9G+a68bR0A==" spinCount="100000" sheet="1" objects="1" scenarios="1"/>
  <mergeCells count="11">
    <mergeCell ref="G28:G29"/>
    <mergeCell ref="M12:N12"/>
    <mergeCell ref="B23:B24"/>
    <mergeCell ref="B13:B14"/>
    <mergeCell ref="B15:B16"/>
    <mergeCell ref="B17:B18"/>
    <mergeCell ref="B19:B20"/>
    <mergeCell ref="B21:B22"/>
    <mergeCell ref="I12:K12"/>
    <mergeCell ref="B25:K25"/>
    <mergeCell ref="B26:K26"/>
  </mergeCells>
  <dataValidations count="3">
    <dataValidation type="list" allowBlank="1" showInputMessage="1" showErrorMessage="1" sqref="E13:E24" xr:uid="{390A8FCF-E20B-4D69-B664-BBFBBDC6C87D}">
      <formula1>$S$6:$S$7</formula1>
    </dataValidation>
    <dataValidation type="list" allowBlank="1" showInputMessage="1" showErrorMessage="1" sqref="D13:D24" xr:uid="{58973BBE-8530-4C01-A304-46092A089717}">
      <formula1>$Q$6:$Q$7</formula1>
    </dataValidation>
    <dataValidation type="list" allowBlank="1" showInputMessage="1" showErrorMessage="1" sqref="M13:M24" xr:uid="{CEDCEBDD-4A74-46B2-A095-F6E0AA76E7C3}">
      <formula1>$R$5:$R$9</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88652-FB46-4979-BCE0-DF946693D2C9}">
  <dimension ref="A1:P26"/>
  <sheetViews>
    <sheetView topLeftCell="A4" zoomScale="121" zoomScaleNormal="100" workbookViewId="0">
      <selection activeCell="D24" sqref="D24"/>
    </sheetView>
  </sheetViews>
  <sheetFormatPr baseColWidth="10" defaultColWidth="0" defaultRowHeight="14.4" zeroHeight="1" x14ac:dyDescent="0.3"/>
  <cols>
    <col min="1" max="1" width="5.6640625" style="157" customWidth="1"/>
    <col min="2" max="2" width="6.109375" style="80" customWidth="1"/>
    <col min="3" max="3" width="34.21875" style="80" customWidth="1"/>
    <col min="4" max="4" width="13" style="80" customWidth="1"/>
    <col min="5" max="8" width="11.5546875" style="80" customWidth="1"/>
    <col min="9" max="9" width="11.44140625" style="80" customWidth="1"/>
    <col min="10" max="10" width="11.5546875" style="80" hidden="1"/>
    <col min="11" max="16" width="0" style="80" hidden="1"/>
    <col min="17" max="16384" width="11.5546875" style="80" hidden="1"/>
  </cols>
  <sheetData>
    <row r="1" spans="2:16" x14ac:dyDescent="0.3">
      <c r="B1" s="157"/>
      <c r="C1" s="158" t="str">
        <f>'Información del proyecto'!B2</f>
        <v>Formulario EC-2. Piloto</v>
      </c>
      <c r="D1" s="158"/>
      <c r="E1" s="158"/>
      <c r="F1" s="158"/>
      <c r="G1" s="159"/>
      <c r="H1" s="159"/>
      <c r="I1" s="159"/>
      <c r="J1" s="159"/>
      <c r="M1" s="115" t="s">
        <v>4</v>
      </c>
    </row>
    <row r="2" spans="2:16" x14ac:dyDescent="0.3">
      <c r="B2" s="157"/>
      <c r="C2" s="163" t="s">
        <v>231</v>
      </c>
      <c r="D2" s="163"/>
      <c r="E2" s="163"/>
      <c r="F2" s="163"/>
      <c r="G2" s="159"/>
      <c r="H2" s="82" t="s">
        <v>0</v>
      </c>
      <c r="I2" s="157"/>
      <c r="J2" s="159"/>
      <c r="M2" s="115" t="s">
        <v>5</v>
      </c>
    </row>
    <row r="3" spans="2:16" x14ac:dyDescent="0.3">
      <c r="B3" s="157"/>
      <c r="C3" s="163"/>
      <c r="D3" s="163"/>
      <c r="E3" s="163"/>
      <c r="F3" s="163"/>
      <c r="G3" s="159"/>
      <c r="H3" s="219"/>
      <c r="I3" s="157"/>
      <c r="J3" s="159"/>
      <c r="M3" s="115"/>
    </row>
    <row r="4" spans="2:16" ht="12" customHeight="1" x14ac:dyDescent="0.3">
      <c r="B4" s="157"/>
      <c r="C4" s="297" t="str">
        <f>'Información del proyecto'!C5</f>
        <v>Nombre del proyecto</v>
      </c>
      <c r="D4" s="163"/>
      <c r="E4" s="163"/>
      <c r="F4" s="163"/>
      <c r="G4" s="159"/>
      <c r="H4" s="219"/>
      <c r="I4" s="157"/>
      <c r="J4" s="159"/>
      <c r="M4" s="115"/>
    </row>
    <row r="5" spans="2:16" ht="12" customHeight="1" x14ac:dyDescent="0.3">
      <c r="B5" s="157"/>
      <c r="C5" s="298" t="str">
        <f>'Información del proyecto'!C6</f>
        <v>No. de registro</v>
      </c>
      <c r="D5" s="163"/>
      <c r="E5" s="163"/>
      <c r="F5" s="163"/>
      <c r="G5" s="159"/>
      <c r="H5" s="219"/>
      <c r="I5" s="157"/>
      <c r="J5" s="159"/>
      <c r="M5" s="115"/>
    </row>
    <row r="6" spans="2:16" ht="12" customHeight="1" x14ac:dyDescent="0.3">
      <c r="B6" s="157"/>
      <c r="C6" s="298" t="str">
        <f>'Información del proyecto'!C7</f>
        <v>Fecha de emisión del formulario</v>
      </c>
      <c r="D6" s="163"/>
      <c r="E6" s="163"/>
      <c r="F6" s="163"/>
      <c r="G6" s="159"/>
      <c r="H6" s="219"/>
      <c r="I6" s="157"/>
      <c r="J6" s="159"/>
      <c r="M6" s="115"/>
    </row>
    <row r="7" spans="2:16" x14ac:dyDescent="0.3">
      <c r="B7" s="157"/>
      <c r="C7" s="157"/>
      <c r="D7" s="157"/>
      <c r="E7" s="157"/>
      <c r="F7" s="157"/>
      <c r="G7" s="157"/>
      <c r="H7" s="157"/>
      <c r="I7" s="157"/>
      <c r="J7" s="157"/>
      <c r="M7" s="115" t="s">
        <v>141</v>
      </c>
    </row>
    <row r="8" spans="2:16" x14ac:dyDescent="0.3">
      <c r="B8" s="157"/>
      <c r="C8" s="157"/>
      <c r="D8" s="157"/>
      <c r="E8" s="157"/>
      <c r="F8" s="157"/>
      <c r="G8" s="157"/>
      <c r="H8" s="157"/>
      <c r="I8" s="157"/>
      <c r="J8" s="157"/>
      <c r="M8" s="115" t="s">
        <v>234</v>
      </c>
    </row>
    <row r="9" spans="2:16" x14ac:dyDescent="0.3">
      <c r="B9" s="157"/>
      <c r="C9" s="157"/>
      <c r="D9" s="157"/>
      <c r="E9" s="157"/>
      <c r="F9" s="157"/>
      <c r="G9" s="157"/>
      <c r="H9" s="157"/>
      <c r="I9" s="157"/>
      <c r="J9" s="157"/>
      <c r="M9" s="115" t="s">
        <v>235</v>
      </c>
    </row>
    <row r="10" spans="2:16" x14ac:dyDescent="0.3">
      <c r="B10" s="157"/>
      <c r="C10" s="300"/>
      <c r="D10" s="300"/>
      <c r="E10" s="300"/>
      <c r="F10" s="300"/>
      <c r="G10" s="300"/>
      <c r="H10" s="300"/>
      <c r="I10" s="300"/>
      <c r="J10" s="157"/>
      <c r="M10" s="115" t="s">
        <v>236</v>
      </c>
    </row>
    <row r="11" spans="2:16" x14ac:dyDescent="0.3">
      <c r="B11" s="157"/>
      <c r="C11" s="300"/>
      <c r="D11" s="300"/>
      <c r="E11" s="300"/>
      <c r="F11" s="300"/>
      <c r="G11" s="300"/>
      <c r="H11" s="300"/>
      <c r="I11" s="300"/>
      <c r="J11" s="157"/>
      <c r="M11" s="115" t="s">
        <v>237</v>
      </c>
    </row>
    <row r="12" spans="2:16" x14ac:dyDescent="0.3">
      <c r="B12" s="157"/>
      <c r="C12" s="300"/>
      <c r="D12" s="300"/>
      <c r="E12" s="300"/>
      <c r="F12" s="300"/>
      <c r="G12" s="300"/>
      <c r="H12" s="300"/>
      <c r="I12" s="300"/>
      <c r="J12" s="157"/>
      <c r="M12" s="115" t="s">
        <v>238</v>
      </c>
    </row>
    <row r="13" spans="2:16" x14ac:dyDescent="0.3">
      <c r="B13" s="157"/>
      <c r="C13" s="157"/>
      <c r="D13" s="157"/>
      <c r="E13" s="157"/>
      <c r="F13" s="157"/>
      <c r="G13" s="157"/>
      <c r="H13" s="157"/>
      <c r="I13" s="157"/>
      <c r="J13" s="157"/>
      <c r="M13" s="274"/>
      <c r="N13" s="275"/>
      <c r="O13" s="274"/>
      <c r="P13" s="275"/>
    </row>
    <row r="14" spans="2:16" x14ac:dyDescent="0.3">
      <c r="B14" s="157"/>
      <c r="C14" s="173" t="s">
        <v>232</v>
      </c>
      <c r="D14" s="173"/>
      <c r="E14" s="157"/>
      <c r="F14" s="157"/>
      <c r="G14" s="157"/>
      <c r="H14" s="157"/>
      <c r="I14" s="157"/>
      <c r="J14" s="157"/>
      <c r="M14" s="274"/>
      <c r="N14" s="276"/>
    </row>
    <row r="15" spans="2:16" ht="21.6" customHeight="1" x14ac:dyDescent="0.3">
      <c r="B15" s="157"/>
      <c r="C15" s="354" t="s">
        <v>233</v>
      </c>
      <c r="D15" s="355" t="s">
        <v>354</v>
      </c>
      <c r="E15" s="341" t="s">
        <v>307</v>
      </c>
      <c r="F15" s="267"/>
      <c r="G15" s="341" t="s">
        <v>240</v>
      </c>
      <c r="H15" s="267"/>
      <c r="I15" s="157"/>
      <c r="J15" s="157"/>
      <c r="M15" s="274"/>
      <c r="N15" s="276"/>
    </row>
    <row r="16" spans="2:16" x14ac:dyDescent="0.3">
      <c r="B16" s="157"/>
      <c r="C16" s="207" t="s">
        <v>141</v>
      </c>
      <c r="D16" s="199">
        <f>'Información del proyecto'!$C$58</f>
        <v>0</v>
      </c>
      <c r="E16" s="366">
        <v>0</v>
      </c>
      <c r="F16" s="251" t="s">
        <v>242</v>
      </c>
      <c r="G16" s="356" t="e">
        <f>E16/$D$16</f>
        <v>#DIV/0!</v>
      </c>
      <c r="H16" s="357"/>
      <c r="I16" s="157"/>
      <c r="J16" s="157"/>
      <c r="M16" s="274"/>
      <c r="N16" s="276"/>
    </row>
    <row r="17" spans="2:15" x14ac:dyDescent="0.3">
      <c r="B17" s="157"/>
      <c r="C17" s="207" t="s">
        <v>141</v>
      </c>
      <c r="D17" s="200"/>
      <c r="E17" s="366">
        <v>0</v>
      </c>
      <c r="F17" s="251" t="s">
        <v>242</v>
      </c>
      <c r="G17" s="356" t="e">
        <f t="shared" ref="G17:G20" si="0">E17/$D$16</f>
        <v>#DIV/0!</v>
      </c>
      <c r="H17" s="357"/>
      <c r="I17" s="157"/>
      <c r="J17" s="157"/>
      <c r="M17" s="274"/>
    </row>
    <row r="18" spans="2:15" x14ac:dyDescent="0.3">
      <c r="B18" s="157"/>
      <c r="C18" s="207" t="s">
        <v>141</v>
      </c>
      <c r="D18" s="200"/>
      <c r="E18" s="366">
        <v>0</v>
      </c>
      <c r="F18" s="251" t="s">
        <v>242</v>
      </c>
      <c r="G18" s="356" t="e">
        <f t="shared" si="0"/>
        <v>#DIV/0!</v>
      </c>
      <c r="H18" s="357"/>
      <c r="I18" s="157"/>
      <c r="J18" s="157"/>
    </row>
    <row r="19" spans="2:15" x14ac:dyDescent="0.3">
      <c r="B19" s="157"/>
      <c r="C19" s="207" t="s">
        <v>141</v>
      </c>
      <c r="D19" s="200"/>
      <c r="E19" s="366">
        <v>0</v>
      </c>
      <c r="F19" s="251" t="s">
        <v>242</v>
      </c>
      <c r="G19" s="356" t="e">
        <f t="shared" si="0"/>
        <v>#DIV/0!</v>
      </c>
      <c r="H19" s="357"/>
      <c r="I19" s="157"/>
      <c r="J19" s="157"/>
      <c r="M19" s="274"/>
      <c r="N19" s="115"/>
      <c r="O19" s="115"/>
    </row>
    <row r="20" spans="2:15" x14ac:dyDescent="0.3">
      <c r="B20" s="157"/>
      <c r="C20" s="207" t="s">
        <v>141</v>
      </c>
      <c r="D20" s="201"/>
      <c r="E20" s="366">
        <v>0</v>
      </c>
      <c r="F20" s="251" t="s">
        <v>242</v>
      </c>
      <c r="G20" s="356" t="e">
        <f t="shared" si="0"/>
        <v>#DIV/0!</v>
      </c>
      <c r="H20" s="357"/>
      <c r="I20" s="157"/>
      <c r="J20" s="157"/>
      <c r="M20" s="274"/>
      <c r="N20" s="115"/>
      <c r="O20" s="115"/>
    </row>
    <row r="21" spans="2:15" x14ac:dyDescent="0.3">
      <c r="B21" s="157"/>
      <c r="C21" s="358" t="s">
        <v>243</v>
      </c>
      <c r="D21" s="359"/>
      <c r="E21" s="359"/>
      <c r="F21" s="360"/>
      <c r="G21" s="361" t="e">
        <f>SUM(G16:H20)</f>
        <v>#DIV/0!</v>
      </c>
      <c r="H21" s="362"/>
      <c r="I21" s="157"/>
      <c r="J21" s="157"/>
      <c r="M21" s="274"/>
      <c r="N21" s="115"/>
      <c r="O21" s="115"/>
    </row>
    <row r="22" spans="2:15" x14ac:dyDescent="0.3">
      <c r="B22" s="157"/>
      <c r="C22" s="157"/>
      <c r="D22" s="157"/>
      <c r="E22" s="157"/>
      <c r="F22" s="157"/>
      <c r="G22" s="157"/>
      <c r="H22" s="157"/>
      <c r="I22" s="157"/>
      <c r="J22" s="157"/>
      <c r="M22" s="274"/>
      <c r="N22" s="115"/>
      <c r="O22" s="115"/>
    </row>
    <row r="23" spans="2:15" x14ac:dyDescent="0.3">
      <c r="B23" s="157"/>
      <c r="C23" s="309" t="s">
        <v>241</v>
      </c>
      <c r="D23" s="310"/>
      <c r="E23" s="157"/>
      <c r="F23" s="157"/>
      <c r="G23" s="157"/>
      <c r="H23" s="157"/>
      <c r="I23" s="157"/>
      <c r="J23" s="157"/>
    </row>
    <row r="24" spans="2:15" ht="15.6" x14ac:dyDescent="0.3">
      <c r="B24" s="157"/>
      <c r="C24" s="311"/>
      <c r="D24" s="363" t="e">
        <f>G21</f>
        <v>#DIV/0!</v>
      </c>
      <c r="E24" s="164" t="s">
        <v>15</v>
      </c>
      <c r="F24" s="157"/>
      <c r="G24" s="157"/>
      <c r="H24" s="157"/>
      <c r="I24" s="157"/>
      <c r="J24" s="157"/>
    </row>
    <row r="25" spans="2:15" ht="15.6" x14ac:dyDescent="0.3">
      <c r="B25" s="157"/>
      <c r="C25" s="364"/>
      <c r="D25" s="365"/>
      <c r="E25" s="164"/>
      <c r="F25" s="157"/>
      <c r="G25" s="157"/>
      <c r="H25" s="157"/>
      <c r="I25" s="157"/>
      <c r="J25" s="157"/>
      <c r="M25" s="115"/>
      <c r="N25" s="115"/>
      <c r="O25" s="278"/>
    </row>
    <row r="26" spans="2:15" x14ac:dyDescent="0.3">
      <c r="B26" s="157"/>
      <c r="C26" s="157"/>
      <c r="D26" s="157"/>
      <c r="E26" s="157"/>
      <c r="F26" s="157"/>
      <c r="G26" s="157"/>
      <c r="H26" s="157"/>
      <c r="I26" s="157"/>
      <c r="J26" s="157"/>
    </row>
  </sheetData>
  <sheetProtection algorithmName="SHA-512" hashValue="Td/3PZkCzDN66fXZVZ95gMazUKZ9SgOT3W2B9BVhDb0kD7/NXd5dSTKsOYvkZPuOo9jlHJ0ShoAlo58eeVpxUw==" saltValue="qDkpbf5qfh17oV+W9CmuPQ==" spinCount="100000" sheet="1" objects="1" scenarios="1"/>
  <mergeCells count="11">
    <mergeCell ref="G15:H15"/>
    <mergeCell ref="E15:F15"/>
    <mergeCell ref="D16:D20"/>
    <mergeCell ref="C23:C24"/>
    <mergeCell ref="C21:F21"/>
    <mergeCell ref="G16:H16"/>
    <mergeCell ref="G17:H17"/>
    <mergeCell ref="G18:H18"/>
    <mergeCell ref="G19:H19"/>
    <mergeCell ref="G20:H20"/>
    <mergeCell ref="G21:H21"/>
  </mergeCells>
  <dataValidations count="1">
    <dataValidation type="list" allowBlank="1" showInputMessage="1" showErrorMessage="1" sqref="C16:C20" xr:uid="{C420791E-65BF-4A88-B093-C1B416F41B47}">
      <formula1>$M$7:$M$12</formula1>
    </dataValidation>
  </dataValidations>
  <pageMargins left="0.7" right="0.7" top="0.75" bottom="0.75" header="0.3" footer="0.3"/>
  <pageSetup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07D9D-E7E6-4B19-A9DA-35DC1E908DCB}">
  <dimension ref="B1:H26"/>
  <sheetViews>
    <sheetView zoomScale="119" workbookViewId="0">
      <selection activeCell="B15" sqref="B15"/>
    </sheetView>
  </sheetViews>
  <sheetFormatPr baseColWidth="10" defaultColWidth="0" defaultRowHeight="12" zeroHeight="1" x14ac:dyDescent="0.25"/>
  <cols>
    <col min="1" max="1" width="5.33203125" style="94" customWidth="1"/>
    <col min="2" max="2" width="40.6640625" style="94" customWidth="1"/>
    <col min="3" max="3" width="18.77734375" style="94" customWidth="1"/>
    <col min="4" max="4" width="59.77734375" style="94" customWidth="1"/>
    <col min="5" max="5" width="11.5546875" style="94" customWidth="1"/>
    <col min="6" max="8" width="0" style="94" hidden="1"/>
    <col min="9" max="16384" width="11.5546875" style="94" hidden="1"/>
  </cols>
  <sheetData>
    <row r="1" spans="2:8" s="94" customFormat="1" ht="14.4" x14ac:dyDescent="0.25">
      <c r="B1" s="367" t="str">
        <f>'Información del proyecto'!B2</f>
        <v>Formulario EC-2. Piloto</v>
      </c>
      <c r="C1" s="368"/>
      <c r="D1" s="368"/>
      <c r="E1" s="98"/>
      <c r="F1" s="98"/>
      <c r="G1" s="98"/>
      <c r="H1" s="98"/>
    </row>
    <row r="2" spans="2:8" s="94" customFormat="1" x14ac:dyDescent="0.25">
      <c r="B2" s="368" t="s">
        <v>399</v>
      </c>
      <c r="C2" s="368"/>
      <c r="D2" s="368"/>
      <c r="E2" s="369"/>
      <c r="H2" s="98"/>
    </row>
    <row r="3" spans="2:8" s="94" customFormat="1" x14ac:dyDescent="0.25"/>
    <row r="4" spans="2:8" s="94" customFormat="1" x14ac:dyDescent="0.25"/>
    <row r="5" spans="2:8" s="94" customFormat="1" x14ac:dyDescent="0.25"/>
    <row r="6" spans="2:8" s="94" customFormat="1" x14ac:dyDescent="0.25"/>
    <row r="7" spans="2:8" s="94" customFormat="1" x14ac:dyDescent="0.25">
      <c r="B7" s="92"/>
      <c r="C7" s="92"/>
      <c r="D7" s="92"/>
      <c r="E7" s="92"/>
      <c r="F7" s="92"/>
      <c r="G7" s="92"/>
    </row>
    <row r="8" spans="2:8" s="371" customFormat="1" x14ac:dyDescent="0.25">
      <c r="B8" s="370" t="s">
        <v>145</v>
      </c>
      <c r="C8" s="370" t="s">
        <v>313</v>
      </c>
      <c r="D8" s="370" t="s">
        <v>314</v>
      </c>
    </row>
    <row r="9" spans="2:8" s="94" customFormat="1" x14ac:dyDescent="0.25">
      <c r="B9" s="372" t="s">
        <v>262</v>
      </c>
      <c r="C9" s="373" t="s">
        <v>402</v>
      </c>
      <c r="D9" s="374" t="s">
        <v>405</v>
      </c>
    </row>
    <row r="10" spans="2:8" s="94" customFormat="1" x14ac:dyDescent="0.25">
      <c r="B10" s="372" t="s">
        <v>400</v>
      </c>
      <c r="C10" s="373" t="s">
        <v>401</v>
      </c>
      <c r="D10" s="374" t="s">
        <v>345</v>
      </c>
    </row>
    <row r="11" spans="2:8" s="94" customFormat="1" x14ac:dyDescent="0.25">
      <c r="B11" s="372" t="s">
        <v>86</v>
      </c>
      <c r="C11" s="373" t="s">
        <v>403</v>
      </c>
      <c r="D11" s="374" t="s">
        <v>345</v>
      </c>
    </row>
    <row r="12" spans="2:8" s="94" customFormat="1" x14ac:dyDescent="0.25">
      <c r="B12" s="372" t="s">
        <v>317</v>
      </c>
      <c r="C12" s="373" t="s">
        <v>404</v>
      </c>
      <c r="D12" s="374" t="s">
        <v>319</v>
      </c>
    </row>
    <row r="13" spans="2:8" s="94" customFormat="1" x14ac:dyDescent="0.25">
      <c r="B13" s="372" t="s">
        <v>320</v>
      </c>
      <c r="C13" s="373" t="s">
        <v>406</v>
      </c>
      <c r="D13" s="374" t="s">
        <v>322</v>
      </c>
    </row>
    <row r="14" spans="2:8" s="94" customFormat="1" x14ac:dyDescent="0.25">
      <c r="B14" s="372" t="s">
        <v>323</v>
      </c>
      <c r="C14" s="373" t="s">
        <v>407</v>
      </c>
      <c r="D14" s="374" t="s">
        <v>324</v>
      </c>
    </row>
    <row r="15" spans="2:8" s="94" customFormat="1" x14ac:dyDescent="0.25">
      <c r="B15" s="372" t="s">
        <v>263</v>
      </c>
      <c r="C15" s="373" t="s">
        <v>408</v>
      </c>
      <c r="D15" s="374" t="s">
        <v>326</v>
      </c>
    </row>
    <row r="16" spans="2:8" s="94" customFormat="1" x14ac:dyDescent="0.25">
      <c r="B16" s="372" t="s">
        <v>327</v>
      </c>
      <c r="C16" s="373" t="s">
        <v>409</v>
      </c>
      <c r="D16" s="374" t="s">
        <v>329</v>
      </c>
    </row>
    <row r="17" spans="2:4" s="94" customFormat="1" x14ac:dyDescent="0.25">
      <c r="B17" s="372" t="s">
        <v>267</v>
      </c>
      <c r="C17" s="373" t="s">
        <v>409</v>
      </c>
      <c r="D17" s="374" t="s">
        <v>330</v>
      </c>
    </row>
    <row r="18" spans="2:4" s="94" customFormat="1" x14ac:dyDescent="0.25">
      <c r="B18" s="372" t="s">
        <v>16</v>
      </c>
      <c r="C18" s="373" t="s">
        <v>410</v>
      </c>
      <c r="D18" s="374" t="s">
        <v>332</v>
      </c>
    </row>
    <row r="19" spans="2:4" s="94" customFormat="1" x14ac:dyDescent="0.25">
      <c r="B19" s="372" t="s">
        <v>333</v>
      </c>
      <c r="C19" s="373" t="s">
        <v>411</v>
      </c>
      <c r="D19" s="374" t="s">
        <v>335</v>
      </c>
    </row>
    <row r="20" spans="2:4" s="94" customFormat="1" x14ac:dyDescent="0.25">
      <c r="B20" s="372" t="s">
        <v>264</v>
      </c>
      <c r="C20" s="373" t="s">
        <v>411</v>
      </c>
      <c r="D20" s="374" t="s">
        <v>336</v>
      </c>
    </row>
    <row r="21" spans="2:4" s="94" customFormat="1" x14ac:dyDescent="0.25">
      <c r="B21" s="372" t="s">
        <v>337</v>
      </c>
      <c r="C21" s="373" t="s">
        <v>412</v>
      </c>
      <c r="D21" s="374" t="s">
        <v>346</v>
      </c>
    </row>
    <row r="22" spans="2:4" s="94" customFormat="1" x14ac:dyDescent="0.25">
      <c r="B22" s="372" t="s">
        <v>11</v>
      </c>
      <c r="C22" s="373" t="s">
        <v>413</v>
      </c>
      <c r="D22" s="374" t="s">
        <v>340</v>
      </c>
    </row>
    <row r="23" spans="2:4" s="94" customFormat="1" x14ac:dyDescent="0.25">
      <c r="B23" s="372" t="s">
        <v>341</v>
      </c>
      <c r="C23" s="373" t="s">
        <v>415</v>
      </c>
      <c r="D23" s="374" t="s">
        <v>342</v>
      </c>
    </row>
    <row r="24" spans="2:4" s="94" customFormat="1" x14ac:dyDescent="0.25">
      <c r="B24" s="372" t="s">
        <v>137</v>
      </c>
      <c r="C24" s="373" t="s">
        <v>415</v>
      </c>
      <c r="D24" s="374" t="s">
        <v>414</v>
      </c>
    </row>
    <row r="25" spans="2:4" s="94" customFormat="1" x14ac:dyDescent="0.25"/>
    <row r="26" spans="2:4" s="94" customFormat="1" x14ac:dyDescent="0.25"/>
  </sheetData>
  <sheetProtection algorithmName="SHA-512" hashValue="csO9i/l7dhUWe+cSKo8p8HemUjI+OAEkks9SnmvRMR4Mh1S0t7DPN4n9bJn2WMeVXcsYWXH8DIMR00thffAPqA==" saltValue="FJ0zUTkfubduc4U51h+Kl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Información del proyecto</vt:lpstr>
      <vt:lpstr>Iluminación Areas Comunes</vt:lpstr>
      <vt:lpstr>Iluminación Interior</vt:lpstr>
      <vt:lpstr>Calefacción de agua</vt:lpstr>
      <vt:lpstr>Motores y Equipos</vt:lpstr>
      <vt:lpstr>HVAC</vt:lpstr>
      <vt:lpstr>Electrodomésticos</vt:lpstr>
      <vt:lpstr>Generación de Energía en Sitio</vt:lpstr>
      <vt:lpstr>Ref. Horas Operativas</vt:lpstr>
      <vt:lpstr>Referencia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Avila Utrera</dc:creator>
  <cp:lastModifiedBy>José Manuel Avila Utrera</cp:lastModifiedBy>
  <dcterms:created xsi:type="dcterms:W3CDTF">2024-05-10T17:39:54Z</dcterms:created>
  <dcterms:modified xsi:type="dcterms:W3CDTF">2025-03-06T23:10:19Z</dcterms:modified>
</cp:coreProperties>
</file>