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I:\.shortcut-targets-by-id\0BydmBeRrep3tYVFlay1MYVZPZmM\GGBC\2. Comité Técnico (José Manuel Ávila)\2025\2025_CASA Guatemala\2025_CASAv2.0\Formularios\Energía\Formulario E-C1\"/>
    </mc:Choice>
  </mc:AlternateContent>
  <xr:revisionPtr revIDLastSave="0" documentId="13_ncr:1_{513F272F-148F-4253-B467-DB12E4F55096}" xr6:coauthVersionLast="47" xr6:coauthVersionMax="47" xr10:uidLastSave="{00000000-0000-0000-0000-000000000000}"/>
  <bookViews>
    <workbookView xWindow="-108" yWindow="-108" windowWidth="23256" windowHeight="12456" activeTab="1" xr2:uid="{FE29C7D5-1E13-40EA-9190-4053FBCF13CD}"/>
  </bookViews>
  <sheets>
    <sheet name="Condiciones de Uso" sheetId="10" r:id="rId1"/>
    <sheet name="Configuración de Entradas" sheetId="11" r:id="rId2"/>
    <sheet name="Desempeño Térmico" sheetId="15" r:id="rId3"/>
    <sheet name="Ventana-Fachada" sheetId="3" r:id="rId4"/>
    <sheet name="Techos" sheetId="4" r:id="rId5"/>
    <sheet name="Paredes" sheetId="7" r:id="rId6"/>
    <sheet name="Ventanas" sheetId="8" r:id="rId7"/>
    <sheet name="Control Solar" sheetId="9" r:id="rId8"/>
    <sheet name="Anexo I. Zonas climáticas" sheetId="1" r:id="rId9"/>
    <sheet name="Anexo II. Req. Térmicos" sheetId="2" r:id="rId10"/>
    <sheet name="Grafica" sheetId="14"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1" l="1"/>
  <c r="J37" i="11"/>
  <c r="J35" i="11"/>
  <c r="J32" i="11"/>
  <c r="J33" i="11"/>
  <c r="J31" i="11"/>
  <c r="C37" i="11"/>
  <c r="C38" i="11" s="1"/>
  <c r="C40" i="11" s="1"/>
  <c r="C39" i="11"/>
  <c r="J38" i="11" l="1"/>
  <c r="M26" i="3" l="1"/>
  <c r="M27" i="3"/>
  <c r="M28" i="3"/>
  <c r="M29" i="3"/>
  <c r="M30" i="3"/>
  <c r="M31" i="3"/>
  <c r="M32" i="3"/>
  <c r="M25" i="3"/>
  <c r="P60" i="9"/>
  <c r="O60" i="9"/>
  <c r="I60" i="9"/>
  <c r="G60" i="9"/>
  <c r="P59" i="9"/>
  <c r="O59" i="9"/>
  <c r="I59" i="9"/>
  <c r="G59" i="9"/>
  <c r="P58" i="9"/>
  <c r="O58" i="9"/>
  <c r="I58" i="9"/>
  <c r="G58" i="9"/>
  <c r="P57" i="9"/>
  <c r="O57" i="9"/>
  <c r="I57" i="9"/>
  <c r="G57" i="9"/>
  <c r="P56" i="9"/>
  <c r="O56" i="9"/>
  <c r="I56" i="9"/>
  <c r="G56" i="9"/>
  <c r="P55" i="9"/>
  <c r="O55" i="9"/>
  <c r="G55" i="9"/>
  <c r="P54" i="9"/>
  <c r="O54" i="9"/>
  <c r="G54" i="9"/>
  <c r="P53" i="9"/>
  <c r="O53" i="9"/>
  <c r="G53" i="9"/>
  <c r="AH6" i="9"/>
  <c r="AH7" i="9"/>
  <c r="AH8" i="9"/>
  <c r="AH9" i="9"/>
  <c r="AH10" i="9"/>
  <c r="AH11" i="9"/>
  <c r="AH12" i="9"/>
  <c r="AH5" i="9"/>
  <c r="E33" i="9"/>
  <c r="E34" i="9"/>
  <c r="E35" i="9"/>
  <c r="F29" i="9"/>
  <c r="F30" i="9"/>
  <c r="F31" i="9"/>
  <c r="F32" i="9"/>
  <c r="F33" i="9"/>
  <c r="F34" i="9"/>
  <c r="F35" i="9"/>
  <c r="F28" i="9"/>
  <c r="E29" i="9"/>
  <c r="E30" i="9"/>
  <c r="E31" i="9"/>
  <c r="E32" i="9"/>
  <c r="I55" i="9" s="1"/>
  <c r="E28" i="9"/>
  <c r="M33" i="3" l="1"/>
  <c r="Q56" i="9"/>
  <c r="R56" i="9" s="1"/>
  <c r="S56" i="9" s="1"/>
  <c r="Q59" i="9"/>
  <c r="R59" i="9" s="1"/>
  <c r="S59" i="9" s="1"/>
  <c r="Q55" i="9"/>
  <c r="R55" i="9" s="1"/>
  <c r="S55" i="9" s="1"/>
  <c r="Q58" i="9"/>
  <c r="R58" i="9" s="1"/>
  <c r="S58" i="9" s="1"/>
  <c r="Q53" i="9"/>
  <c r="R53" i="9" s="1"/>
  <c r="I53" i="9"/>
  <c r="G61" i="9"/>
  <c r="I54" i="9"/>
  <c r="Q54" i="9"/>
  <c r="R54" i="9" s="1"/>
  <c r="Q57" i="9"/>
  <c r="R57" i="9" s="1"/>
  <c r="S57" i="9" s="1"/>
  <c r="Q60" i="9"/>
  <c r="R60" i="9" s="1"/>
  <c r="S60" i="9" s="1"/>
  <c r="AH14" i="9"/>
  <c r="F36" i="9"/>
  <c r="H53" i="9" s="1"/>
  <c r="G103" i="7"/>
  <c r="G102" i="7"/>
  <c r="G101" i="7"/>
  <c r="G100" i="7"/>
  <c r="G99" i="7"/>
  <c r="G98" i="7"/>
  <c r="G97" i="7"/>
  <c r="G96" i="7"/>
  <c r="G95" i="7"/>
  <c r="G94" i="7"/>
  <c r="G70" i="7"/>
  <c r="G71" i="7"/>
  <c r="G72" i="7"/>
  <c r="G73" i="7"/>
  <c r="G74" i="7"/>
  <c r="G75" i="7"/>
  <c r="G76" i="7"/>
  <c r="G77" i="7"/>
  <c r="G78" i="7"/>
  <c r="G69" i="7"/>
  <c r="G45" i="7"/>
  <c r="G46" i="7"/>
  <c r="G47" i="7"/>
  <c r="G48" i="7"/>
  <c r="G49" i="7"/>
  <c r="G50" i="7"/>
  <c r="G51" i="7"/>
  <c r="G52" i="7"/>
  <c r="G53" i="7"/>
  <c r="G44" i="7"/>
  <c r="G99" i="4"/>
  <c r="G74" i="4"/>
  <c r="H55" i="4"/>
  <c r="C6" i="9"/>
  <c r="C5" i="9"/>
  <c r="C4" i="9"/>
  <c r="S53" i="9" l="1"/>
  <c r="H60" i="9"/>
  <c r="H57" i="9"/>
  <c r="S54" i="9"/>
  <c r="H54" i="9"/>
  <c r="H55" i="9"/>
  <c r="H58" i="9"/>
  <c r="H59" i="9"/>
  <c r="H56" i="9"/>
  <c r="E36" i="9"/>
  <c r="G16" i="8"/>
  <c r="D6" i="8"/>
  <c r="D5" i="8"/>
  <c r="D4" i="8"/>
  <c r="F20" i="7"/>
  <c r="C6" i="7"/>
  <c r="C5" i="7"/>
  <c r="C4" i="7"/>
  <c r="C6" i="4"/>
  <c r="C5" i="4"/>
  <c r="C4" i="4"/>
  <c r="F18" i="4"/>
  <c r="B6" i="3"/>
  <c r="B5" i="3"/>
  <c r="B4" i="3"/>
  <c r="B6" i="15"/>
  <c r="B5" i="15"/>
  <c r="B4" i="15"/>
  <c r="E18" i="3"/>
  <c r="S61" i="9" l="1"/>
  <c r="F22" i="9" s="1"/>
  <c r="H61" i="9"/>
  <c r="J39" i="11"/>
  <c r="J51" i="11"/>
  <c r="J52" i="11"/>
  <c r="J53" i="11"/>
  <c r="J54" i="11"/>
  <c r="J55" i="11"/>
  <c r="J56" i="11"/>
  <c r="J57" i="11"/>
  <c r="J58" i="11"/>
  <c r="J59" i="11"/>
  <c r="J60" i="11"/>
  <c r="J61" i="11"/>
  <c r="J50" i="11"/>
  <c r="C65" i="11"/>
  <c r="K142" i="11" l="1"/>
  <c r="D146" i="11"/>
  <c r="K145" i="11"/>
  <c r="K150" i="11"/>
  <c r="K141" i="11"/>
  <c r="D147" i="11"/>
  <c r="K149" i="11"/>
  <c r="D148" i="11"/>
  <c r="K146" i="11"/>
  <c r="D139" i="11"/>
  <c r="D140" i="11"/>
  <c r="K144" i="11"/>
  <c r="D142" i="11"/>
  <c r="K148" i="11"/>
  <c r="K140" i="11"/>
  <c r="D149" i="11"/>
  <c r="K147" i="11"/>
  <c r="K139" i="11"/>
  <c r="D150" i="11"/>
  <c r="D141" i="11"/>
  <c r="D143" i="11"/>
  <c r="K143" i="11"/>
  <c r="D144" i="11"/>
  <c r="D145" i="11"/>
  <c r="J40" i="11"/>
  <c r="H57" i="7"/>
  <c r="H82" i="7"/>
  <c r="J67" i="11"/>
  <c r="J70" i="11"/>
  <c r="C72" i="11"/>
  <c r="J72" i="11" s="1"/>
  <c r="J76" i="11"/>
  <c r="J68" i="11"/>
  <c r="J69" i="11"/>
  <c r="J65" i="11"/>
  <c r="J44" i="11"/>
  <c r="J43" i="11"/>
  <c r="G31" i="3" l="1"/>
  <c r="G25" i="3"/>
  <c r="G33" i="3" s="1"/>
  <c r="G32" i="3"/>
  <c r="G30" i="3"/>
  <c r="G29" i="3"/>
  <c r="G28" i="3"/>
  <c r="G27" i="3"/>
  <c r="G26" i="3"/>
  <c r="E41" i="3"/>
  <c r="C45" i="11"/>
  <c r="D28" i="11"/>
  <c r="J27" i="11" s="1"/>
  <c r="F17" i="9"/>
  <c r="F18" i="9" s="1"/>
  <c r="F20" i="9"/>
  <c r="G35" i="8"/>
  <c r="G36" i="8"/>
  <c r="G37" i="8"/>
  <c r="G38" i="8"/>
  <c r="G39" i="8"/>
  <c r="G40" i="8"/>
  <c r="G41" i="8"/>
  <c r="G34" i="8"/>
  <c r="F42" i="8"/>
  <c r="H42" i="8" s="1"/>
  <c r="E21" i="8" s="1"/>
  <c r="C78" i="11" l="1"/>
  <c r="C46" i="11"/>
  <c r="C77" i="11" s="1"/>
  <c r="J45" i="11"/>
  <c r="G42" i="8"/>
  <c r="E20" i="8" s="1"/>
  <c r="E27" i="11" s="1"/>
  <c r="F27" i="11" s="1"/>
  <c r="J77" i="11" l="1"/>
  <c r="J46" i="11"/>
  <c r="D33" i="3"/>
  <c r="C33" i="3"/>
  <c r="C74" i="11" s="1"/>
  <c r="G17" i="8"/>
  <c r="D27" i="11" l="1"/>
  <c r="J26" i="11" s="1"/>
  <c r="I54" i="8"/>
  <c r="K26" i="11"/>
  <c r="L26" i="11" s="1"/>
  <c r="D26" i="11"/>
  <c r="G18" i="8"/>
  <c r="F19" i="9"/>
  <c r="F22" i="7"/>
  <c r="J74" i="11" l="1"/>
  <c r="J25" i="11"/>
  <c r="H107" i="7"/>
  <c r="D89" i="7"/>
  <c r="F21" i="7"/>
  <c r="K25" i="11" s="1"/>
  <c r="L25" i="11" s="1"/>
  <c r="O7" i="7"/>
  <c r="O6" i="7"/>
  <c r="O5" i="7"/>
  <c r="O4" i="7"/>
  <c r="F19" i="4"/>
  <c r="K27" i="11" s="1"/>
  <c r="L27" i="11" s="1"/>
  <c r="G101" i="4"/>
  <c r="G100" i="4"/>
  <c r="G98" i="4"/>
  <c r="G97" i="4"/>
  <c r="G96" i="4"/>
  <c r="G95" i="4"/>
  <c r="G94" i="4"/>
  <c r="G93" i="4"/>
  <c r="G92" i="4"/>
  <c r="H105" i="4"/>
  <c r="G76" i="4"/>
  <c r="G75" i="4"/>
  <c r="G73" i="4"/>
  <c r="G72" i="4"/>
  <c r="G71" i="4"/>
  <c r="G70" i="4"/>
  <c r="G69" i="4"/>
  <c r="G68" i="4"/>
  <c r="G67" i="4"/>
  <c r="H80" i="4"/>
  <c r="J75" i="11" l="1"/>
  <c r="I14" i="15" s="1"/>
  <c r="H78" i="4"/>
  <c r="H80" i="7"/>
  <c r="H105" i="7"/>
  <c r="H55" i="7"/>
  <c r="H126" i="7"/>
  <c r="H125" i="7"/>
  <c r="D39" i="7"/>
  <c r="D64" i="7"/>
  <c r="H103" i="4"/>
  <c r="G42" i="4"/>
  <c r="G51" i="4"/>
  <c r="G50" i="4"/>
  <c r="G48" i="4"/>
  <c r="G47" i="4"/>
  <c r="G46" i="4"/>
  <c r="G45" i="4"/>
  <c r="G44" i="4"/>
  <c r="E31" i="3"/>
  <c r="G49" i="4"/>
  <c r="G43" i="4"/>
  <c r="F20" i="4"/>
  <c r="J102" i="11" l="1"/>
  <c r="J149" i="11"/>
  <c r="J148" i="11"/>
  <c r="J97" i="11"/>
  <c r="J103" i="11"/>
  <c r="J147" i="11"/>
  <c r="J95" i="11"/>
  <c r="J104" i="11"/>
  <c r="J146" i="11"/>
  <c r="J100" i="11"/>
  <c r="J94" i="11"/>
  <c r="J150" i="11"/>
  <c r="J105" i="11"/>
  <c r="J101" i="11"/>
  <c r="J145" i="11"/>
  <c r="J144" i="11"/>
  <c r="J143" i="11"/>
  <c r="J139" i="11"/>
  <c r="J99" i="11"/>
  <c r="J142" i="11"/>
  <c r="J98" i="11"/>
  <c r="J141" i="11"/>
  <c r="J96" i="11"/>
  <c r="J140" i="11"/>
  <c r="D25" i="7"/>
  <c r="D24" i="7"/>
  <c r="D62" i="4"/>
  <c r="D87" i="4"/>
  <c r="H53" i="4"/>
  <c r="D37" i="4"/>
  <c r="H123" i="4"/>
  <c r="O7" i="4"/>
  <c r="O6" i="4"/>
  <c r="O5" i="4"/>
  <c r="O4" i="4"/>
  <c r="E29" i="3"/>
  <c r="D41" i="3"/>
  <c r="E33" i="3"/>
  <c r="E26" i="3"/>
  <c r="E27" i="3"/>
  <c r="E28" i="3"/>
  <c r="E30" i="3"/>
  <c r="E32" i="3"/>
  <c r="E25" i="3"/>
  <c r="E26" i="11" l="1"/>
  <c r="F26" i="11" s="1"/>
  <c r="D22" i="4"/>
  <c r="E28" i="11" s="1"/>
  <c r="F28" i="11" s="1"/>
  <c r="H124" i="4"/>
  <c r="D23" i="4"/>
  <c r="L144" i="11" l="1"/>
  <c r="L140" i="11"/>
  <c r="L141" i="11"/>
  <c r="L149" i="11"/>
  <c r="L147" i="11"/>
  <c r="L145" i="11"/>
  <c r="L150" i="11"/>
  <c r="L146" i="11"/>
  <c r="L139" i="11"/>
  <c r="L148" i="11"/>
  <c r="L143" i="11"/>
  <c r="L142" i="11"/>
  <c r="C75" i="11"/>
  <c r="E20" i="3"/>
  <c r="E19" i="3"/>
  <c r="E35" i="3" l="1"/>
  <c r="O28" i="3"/>
  <c r="N28" i="3" s="1"/>
  <c r="O30" i="3"/>
  <c r="N30" i="3" s="1"/>
  <c r="Q30" i="3" s="1"/>
  <c r="O32" i="3"/>
  <c r="N32" i="3" s="1"/>
  <c r="Q32" i="3" s="1"/>
  <c r="O31" i="3"/>
  <c r="N31" i="3" s="1"/>
  <c r="Q31" i="3" s="1"/>
  <c r="O26" i="3"/>
  <c r="N26" i="3" s="1"/>
  <c r="Q26" i="3" s="1"/>
  <c r="O27" i="3"/>
  <c r="N27" i="3" s="1"/>
  <c r="Q27" i="3" s="1"/>
  <c r="O29" i="3"/>
  <c r="N29" i="3" s="1"/>
  <c r="Q29" i="3" s="1"/>
  <c r="O25" i="3"/>
  <c r="N25" i="3" s="1"/>
  <c r="Q25" i="3" s="1"/>
  <c r="D43" i="3"/>
  <c r="N41" i="3"/>
  <c r="M41" i="3" s="1"/>
  <c r="O41" i="3" s="1"/>
  <c r="J154" i="11"/>
  <c r="J155" i="11" s="1"/>
  <c r="J157" i="11" s="1"/>
  <c r="I18" i="15" s="1"/>
  <c r="D14" i="15"/>
  <c r="C94" i="11"/>
  <c r="C140" i="11"/>
  <c r="C141" i="11"/>
  <c r="C147" i="11"/>
  <c r="C142" i="11"/>
  <c r="C144" i="11"/>
  <c r="C149" i="11"/>
  <c r="C150" i="11"/>
  <c r="C143" i="11"/>
  <c r="C146" i="11"/>
  <c r="C148" i="11"/>
  <c r="C145" i="11"/>
  <c r="C139" i="11"/>
  <c r="C95" i="11"/>
  <c r="C104" i="11"/>
  <c r="C96" i="11"/>
  <c r="C101" i="11"/>
  <c r="C98" i="11"/>
  <c r="C97" i="11"/>
  <c r="C99" i="11"/>
  <c r="C102" i="11"/>
  <c r="C105" i="11"/>
  <c r="C103" i="11"/>
  <c r="C100" i="11"/>
  <c r="I53" i="8"/>
  <c r="N33" i="3" l="1"/>
  <c r="O33" i="3" s="1"/>
  <c r="Q28" i="3"/>
  <c r="Q33" i="3" s="1"/>
  <c r="J78" i="11" s="1"/>
  <c r="J166" i="11"/>
  <c r="E139" i="11"/>
  <c r="D100" i="11"/>
  <c r="E143" i="11"/>
  <c r="E142" i="11"/>
  <c r="D103" i="11"/>
  <c r="E148" i="11"/>
  <c r="E146" i="11"/>
  <c r="D102" i="11"/>
  <c r="E147" i="11"/>
  <c r="E150" i="11"/>
  <c r="D98" i="11"/>
  <c r="D96" i="11"/>
  <c r="E141" i="11"/>
  <c r="E145" i="11"/>
  <c r="D105" i="11"/>
  <c r="D99" i="11"/>
  <c r="E144" i="11"/>
  <c r="D97" i="11"/>
  <c r="D101" i="11"/>
  <c r="D104" i="11"/>
  <c r="E149" i="11"/>
  <c r="D95" i="11"/>
  <c r="E140" i="11"/>
  <c r="D94" i="11"/>
  <c r="K100" i="11" l="1"/>
  <c r="K95" i="11"/>
  <c r="K97" i="11"/>
  <c r="K103" i="11"/>
  <c r="K105" i="11"/>
  <c r="K101" i="11"/>
  <c r="K102" i="11"/>
  <c r="K104" i="11"/>
  <c r="K94" i="11"/>
  <c r="K98" i="11"/>
  <c r="K96" i="11"/>
  <c r="K99" i="11"/>
  <c r="C109" i="11"/>
  <c r="C111" i="11" s="1"/>
  <c r="C112" i="11" s="1"/>
  <c r="C114" i="11" s="1"/>
  <c r="D17" i="15" s="1"/>
  <c r="C154" i="11"/>
  <c r="C155" i="11" s="1"/>
  <c r="C157" i="11" s="1"/>
  <c r="J110" i="11" l="1"/>
  <c r="J111" i="11" s="1"/>
  <c r="J112" i="11" s="1"/>
  <c r="J114" i="11" s="1"/>
  <c r="C165" i="11"/>
  <c r="B6" i="14" s="1"/>
  <c r="D18" i="15"/>
  <c r="D19" i="15" s="1"/>
  <c r="C166" i="11"/>
  <c r="I17" i="15" l="1"/>
  <c r="I19" i="15" s="1"/>
  <c r="J165" i="11"/>
  <c r="B8" i="14" s="1"/>
  <c r="C1" i="14"/>
  <c r="B1" i="14" s="1"/>
  <c r="B3" i="14" s="1"/>
  <c r="B16" i="14"/>
  <c r="B9" i="14" l="1"/>
  <c r="B10" i="14"/>
  <c r="B11" i="14"/>
  <c r="B13" i="14" l="1"/>
  <c r="C9" i="14" s="1"/>
  <c r="C11" i="14" l="1"/>
  <c r="C10" i="14"/>
  <c r="C8" i="14"/>
  <c r="A16" i="14"/>
  <c r="C13"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José Manuel Avila Utrera</author>
  </authors>
  <commentList>
    <comment ref="H39" authorId="0" shapeId="0" xr:uid="{3CA7D5A5-0ACC-4B4E-9B51-A9BCBDE4598E}">
      <text>
        <r>
          <rPr>
            <sz val="9"/>
            <color indexed="81"/>
            <rFont val="Tahoma"/>
            <family val="2"/>
          </rPr>
          <t xml:space="preserve">Llenar esta columna, únicamente cuando se utilizce el valor U real para cada capa del sistema constructivo de techos De lo contrario, dejarlo en blanco
</t>
        </r>
      </text>
    </comment>
    <comment ref="H64" authorId="0" shapeId="0" xr:uid="{5368E53C-0087-410F-A62E-1899F04155CC}">
      <text>
        <r>
          <rPr>
            <sz val="9"/>
            <color indexed="81"/>
            <rFont val="Tahoma"/>
            <family val="2"/>
          </rPr>
          <t xml:space="preserve">Llenar esta columna, únicamente cuando se utilizce el valor U real para cada capa del sistema constructivo de techos De lo contrario, dejarlo en blanco
</t>
        </r>
      </text>
    </comment>
    <comment ref="H89" authorId="0" shapeId="0" xr:uid="{A779C679-BE53-4E4B-9B2D-F7D6A6A22293}">
      <text>
        <r>
          <rPr>
            <sz val="9"/>
            <color indexed="81"/>
            <rFont val="Tahoma"/>
            <family val="2"/>
          </rPr>
          <t xml:space="preserve">Llenar esta columna, únicamente cuando se utilizce el valor U real para cada capa del sistema constructivo de techos De lo contrario, dejarlo en blanco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José Manuel Avila Utrera</author>
  </authors>
  <commentList>
    <comment ref="H41" authorId="0" shapeId="0" xr:uid="{C77591B1-E06A-4C6F-AD10-45DE6F0BD032}">
      <text>
        <r>
          <rPr>
            <sz val="9"/>
            <color indexed="81"/>
            <rFont val="Tahoma"/>
            <family val="2"/>
          </rPr>
          <t xml:space="preserve">Llenar esta columna, únicamente cuando se utilizce el valor U real para cada capa del sistema constructivo de paredes. De lo contrario, dejarlo en blanco. 
</t>
        </r>
      </text>
    </comment>
    <comment ref="H66" authorId="0" shapeId="0" xr:uid="{9320BDFD-98FD-441A-A7BC-068B03166E1D}">
      <text>
        <r>
          <rPr>
            <sz val="9"/>
            <color indexed="81"/>
            <rFont val="Tahoma"/>
            <family val="2"/>
          </rPr>
          <t xml:space="preserve">Llenar esta columna, únicamente cuando se utilizce el valor U real para cada capa del sistema constructivo de paredes. De lo contrario, dejarlo en blanco. 
</t>
        </r>
      </text>
    </comment>
    <comment ref="H91" authorId="0" shapeId="0" xr:uid="{B4F09DCA-4974-42A2-9B58-05AD03D3A40E}">
      <text>
        <r>
          <rPr>
            <sz val="9"/>
            <color indexed="81"/>
            <rFont val="Tahoma"/>
            <family val="2"/>
          </rPr>
          <t xml:space="preserve">Llenar esta columna, únicamente cuando se utilizce el valor U real para cada capa del sistema constructivo de paredes. De lo contrario, dejarlo en blanco.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José Manuel Avila Utrera</author>
  </authors>
  <commentList>
    <comment ref="H33" authorId="0" shapeId="0" xr:uid="{2EC21FB6-B618-4002-8D18-8CFC2AAACB77}">
      <text>
        <r>
          <rPr>
            <sz val="9"/>
            <color indexed="81"/>
            <rFont val="Tahoma"/>
            <family val="2"/>
          </rPr>
          <t xml:space="preserve">Llenar esta columna, únicamente cuando se utilizce el valor U real de las ventanas instaladas en el proyecto. De lo contrario, dejarlo en blanco. 
</t>
        </r>
      </text>
    </comment>
  </commentList>
</comments>
</file>

<file path=xl/sharedStrings.xml><?xml version="1.0" encoding="utf-8"?>
<sst xmlns="http://schemas.openxmlformats.org/spreadsheetml/2006/main" count="1491" uniqueCount="511">
  <si>
    <t>Fenestra</t>
  </si>
  <si>
    <t>Todas las áreas del envolvente del edificio (Incluyendo los marcos) que dejan pasar la luz. Por ejemplo; ventanas, paneles de plástico, triforios, tragaluces, puertas de vidrio, y paredes de bloques de vidrio.</t>
  </si>
  <si>
    <t>Área de fenestración</t>
  </si>
  <si>
    <t xml:space="preserve">Área total de fenestración, la cual incluye el acristalamiento, la hoja y marco de perfilería. </t>
  </si>
  <si>
    <t>Envolvente</t>
  </si>
  <si>
    <t>Zona Climática 1A</t>
  </si>
  <si>
    <t>Porcetaje Máximo permitido de Fenestras Verticales (Ventanas y puertas Translucidas) Respecto de Área de Fachadas Total</t>
  </si>
  <si>
    <t>Porcetaje Máximo permitido de Fenestras Horizontales (Tragaluces) Respecto de Área de Fachadas Total</t>
  </si>
  <si>
    <t>Propiedades Térmicas en paredes exteriores</t>
  </si>
  <si>
    <t>Mampostería (concreto fundido en sitio, blocks de concreto, ladrillos, etc)</t>
  </si>
  <si>
    <t>Valor U Máximo</t>
  </si>
  <si>
    <t>Valor R Mínimo</t>
  </si>
  <si>
    <t>U - 0.151</t>
  </si>
  <si>
    <t>Valor R</t>
  </si>
  <si>
    <t>h·ft2·°F/Btu.</t>
  </si>
  <si>
    <t>Se refiere recíproco de la tasa de flujo de calor en el tiempo a través de una unidad de área inducido por una diferencia de temperatura unitaria entre dos superficies definidas de material o construcción en condiciones de estado estacionario. Unidades: h·ft2·°F/Btu.</t>
  </si>
  <si>
    <t>Valor U</t>
  </si>
  <si>
    <t>Transmisión de calor en unidad de tiempo a través de la unidad de área de un material, sistema constructivo, y capas de aire, inducidas por la diferencia de temperatura entre los ambientes de cada lado. Unidades: BtuIh·ft2·°F.</t>
  </si>
  <si>
    <t>U - 0.123</t>
  </si>
  <si>
    <t>U - 0.093</t>
  </si>
  <si>
    <t>R - 16.0</t>
  </si>
  <si>
    <t>Paredes y sistemas constructivos con estructura de acero</t>
  </si>
  <si>
    <t>Paredes y sistemas constructivos metálicos</t>
  </si>
  <si>
    <t>U - 0.064</t>
  </si>
  <si>
    <t>R - 13.0</t>
  </si>
  <si>
    <t>R - 7.60</t>
  </si>
  <si>
    <t>Paredes y sistemas constructivos con estructura de madera</t>
  </si>
  <si>
    <t>Otros</t>
  </si>
  <si>
    <t>U - 0.089</t>
  </si>
  <si>
    <t>U - 0.124</t>
  </si>
  <si>
    <t>R - 5.70</t>
  </si>
  <si>
    <t xml:space="preserve">Mampostería </t>
  </si>
  <si>
    <t>U - 0.322</t>
  </si>
  <si>
    <t>Entrepisos</t>
  </si>
  <si>
    <t>Entrepisos con estructura de acero</t>
  </si>
  <si>
    <t>Entrepisos con estructura y sistema constructivo de madera</t>
  </si>
  <si>
    <t>U - 0.350</t>
  </si>
  <si>
    <t>U - 0.282</t>
  </si>
  <si>
    <t>NR</t>
  </si>
  <si>
    <t>Pisos</t>
  </si>
  <si>
    <t>Btu/h·ft2·°F.</t>
  </si>
  <si>
    <t>U - 0.090</t>
  </si>
  <si>
    <t>Piso sobre nivel del suelo</t>
  </si>
  <si>
    <t>Protección Solar</t>
  </si>
  <si>
    <t>CGST</t>
  </si>
  <si>
    <t>Coeficiente de Ganancia Solar Térmica</t>
  </si>
  <si>
    <t>Propiedades Térmicas Techos</t>
  </si>
  <si>
    <t>Cubiertas metálicas</t>
  </si>
  <si>
    <t xml:space="preserve">Cubiertas para aticos </t>
  </si>
  <si>
    <t>Otro</t>
  </si>
  <si>
    <t>Cubiertas sobre espacios interiores</t>
  </si>
  <si>
    <t>U - 0.065</t>
  </si>
  <si>
    <t>U - 0.048</t>
  </si>
  <si>
    <t>U - 0.027</t>
  </si>
  <si>
    <t>R - 20.0</t>
  </si>
  <si>
    <t>R - 19.0</t>
  </si>
  <si>
    <t>R - 38.0</t>
  </si>
  <si>
    <t>Coeficiente de Ganancia Solar por protección solar pasiva (Voladizos, parteluces)</t>
  </si>
  <si>
    <t>CGST Máximo</t>
  </si>
  <si>
    <t>Protección Solar para Ventanas</t>
  </si>
  <si>
    <t>Requerimientos térmicos para elementos traslucidos (Ventanas)</t>
  </si>
  <si>
    <t>Ventanas verticales</t>
  </si>
  <si>
    <t>Ventanas con marcos no metálicos</t>
  </si>
  <si>
    <t>Ventanas con marcos metálicos</t>
  </si>
  <si>
    <t>U - 1.20</t>
  </si>
  <si>
    <t>Tragaluces</t>
  </si>
  <si>
    <t>Tragaluz de vidrio</t>
  </si>
  <si>
    <t>Tragaluz plástico</t>
  </si>
  <si>
    <t>U - 1.98</t>
  </si>
  <si>
    <t>U - 1.90</t>
  </si>
  <si>
    <t>Proporción ventana / fachada</t>
  </si>
  <si>
    <t>Valor U Máximo       (Ensamblaje completo)</t>
  </si>
  <si>
    <t>Valor U Máximo        (Ensamblaje completo)</t>
  </si>
  <si>
    <t>Zona Climática 2A</t>
  </si>
  <si>
    <t xml:space="preserve">Requerimientos </t>
  </si>
  <si>
    <t>U - 0.055</t>
  </si>
  <si>
    <t xml:space="preserve">Requerimientos térmicos para elementos opacos </t>
  </si>
  <si>
    <t>U - 0.087</t>
  </si>
  <si>
    <t>U - 0.052</t>
  </si>
  <si>
    <t>U - 0.033</t>
  </si>
  <si>
    <t>R - 8.30</t>
  </si>
  <si>
    <t>R - 30.0</t>
  </si>
  <si>
    <t>U - 0.75</t>
  </si>
  <si>
    <t>U - 0.70</t>
  </si>
  <si>
    <t>CGST Máximo                     (Acristalamiento)</t>
  </si>
  <si>
    <t>CGST Máximo                    (Acristalamiento)</t>
  </si>
  <si>
    <t>CGST  Máximo                    (Acristalamiento)</t>
  </si>
  <si>
    <t>Zona Climática 3A</t>
  </si>
  <si>
    <t>U - 0.104</t>
  </si>
  <si>
    <t>U - 0.084</t>
  </si>
  <si>
    <t>R - 9.50</t>
  </si>
  <si>
    <t>U - 0.65</t>
  </si>
  <si>
    <t>U - 0.60</t>
  </si>
  <si>
    <t>Requerimientos térmicos basados en el ASHRAE 90.1 2010, y adecuados para uso del sistema de certificación CASA Guatemala. Elaborado por Guatemala Green Building Council</t>
  </si>
  <si>
    <t>U - 1.17</t>
  </si>
  <si>
    <t>U - 1.30</t>
  </si>
  <si>
    <t>Zona Climática 4A</t>
  </si>
  <si>
    <t>Zona Climática 3C</t>
  </si>
  <si>
    <t>R - 11.0</t>
  </si>
  <si>
    <t>U - 0.074</t>
  </si>
  <si>
    <t>U - 0.038</t>
  </si>
  <si>
    <t>R - 10.4</t>
  </si>
  <si>
    <t>U - 0.40</t>
  </si>
  <si>
    <t>U - 0.50</t>
  </si>
  <si>
    <t>U - 0.98</t>
  </si>
  <si>
    <t>Componentes de la edificación que separan el ambiente interior del exterior.</t>
  </si>
  <si>
    <t>Protección Solar para ventanas</t>
  </si>
  <si>
    <t>Formulario E-C1</t>
  </si>
  <si>
    <t>Proyecto</t>
  </si>
  <si>
    <t>No. de Registro</t>
  </si>
  <si>
    <t>Fecha de Emisión</t>
  </si>
  <si>
    <t>Proporción Ventana / Fachada</t>
  </si>
  <si>
    <t>v 2.0</t>
  </si>
  <si>
    <t>%</t>
  </si>
  <si>
    <t>Zona Climatica</t>
  </si>
  <si>
    <t>Relación ventana / fachada</t>
  </si>
  <si>
    <t>Relación ventana / techo</t>
  </si>
  <si>
    <t>Fenestras verticales</t>
  </si>
  <si>
    <t>Fenestras horizontales</t>
  </si>
  <si>
    <t>Seleccionar zona climática</t>
  </si>
  <si>
    <t>Orientación</t>
  </si>
  <si>
    <t>Norte</t>
  </si>
  <si>
    <t>Nor este</t>
  </si>
  <si>
    <t>Este</t>
  </si>
  <si>
    <t>Sur este</t>
  </si>
  <si>
    <t>Sur oeste</t>
  </si>
  <si>
    <t>Oeste</t>
  </si>
  <si>
    <t>Nor oeste</t>
  </si>
  <si>
    <t>Total</t>
  </si>
  <si>
    <t>Sur</t>
  </si>
  <si>
    <t>Ganancias Térmicas - Techos</t>
  </si>
  <si>
    <t>Techo Tipo 1</t>
  </si>
  <si>
    <t xml:space="preserve">Material </t>
  </si>
  <si>
    <t>Espesor (mm)</t>
  </si>
  <si>
    <t>Capa de aire exterior</t>
  </si>
  <si>
    <t>Valor R Btu/h·ft2·°F.</t>
  </si>
  <si>
    <t>Valor U Btu/h·ft2·°F.</t>
  </si>
  <si>
    <t>Capa de aire interior</t>
  </si>
  <si>
    <t>Porcentaje de tipo de techo</t>
  </si>
  <si>
    <t>Capa de aire 10mm</t>
  </si>
  <si>
    <t>Capa de aire 20mm</t>
  </si>
  <si>
    <t>Capa de aire 40mm</t>
  </si>
  <si>
    <t>Capa de aire 90mm</t>
  </si>
  <si>
    <t>Capa de aire mm</t>
  </si>
  <si>
    <t>Material</t>
  </si>
  <si>
    <t>Paneles / Liner systems</t>
  </si>
  <si>
    <t>Techos de madera</t>
  </si>
  <si>
    <t>Mampostería</t>
  </si>
  <si>
    <t>Concreto reforzado. Densidad 20 lbs/pie3 - 0.10m de espesor</t>
  </si>
  <si>
    <t>Concreto reforzado. Densidad 20 lbs/pie3 - 0.15m de espesor</t>
  </si>
  <si>
    <t>Concreto reforzado. Densidad 20 lbs/pie3 - 0.20m de espesor</t>
  </si>
  <si>
    <t>Concreto reforzado. Densidad 20 lbs/pie3 - 0.25m de espesor</t>
  </si>
  <si>
    <t>Concreto reforzado. Densidad 20 lbs/pie3 - 0.30m de espesor</t>
  </si>
  <si>
    <t>Concreto reforzado. Densidad 30 lbs/pie3 - 0.10m de espesor</t>
  </si>
  <si>
    <t>Concreto reforzado. Densidad 30 lbs/pie3 - 0.15m de espesor</t>
  </si>
  <si>
    <t>Concreto reforzado. Densidad 30 lbs/pie3 - 0.20m de espesor</t>
  </si>
  <si>
    <t>Concreto reforzado. Densidad 30 lbs/pie3 - 0.25m de espesor</t>
  </si>
  <si>
    <t>Concreto reforzado. Densidad 30 lbs/pie3 - 0.30m de espesor</t>
  </si>
  <si>
    <t>Concreto reforzado. Densidad 40 lbs/pie3 - 0.10m de espesor</t>
  </si>
  <si>
    <t>Concreto reforzado. Densidad 40 lbs/pie3 - 0.15m de espesor</t>
  </si>
  <si>
    <t>Concreto reforzado. Densidad 40 lbs/pie3 - 0.20m de espesor</t>
  </si>
  <si>
    <t>Concreto reforzado. Densidad 40 lbs/pie3 - 0.25m de espesor</t>
  </si>
  <si>
    <t>Concreto reforzado. Densidad 40 lbs/pie3 - 0.30m de espesor</t>
  </si>
  <si>
    <t>Concreto reforzado. Densidad 50 lbs/pie3 - 0.10m de espesor</t>
  </si>
  <si>
    <t>Concreto reforzado. Densidad 50 lbs/pie3 - 0.15m de espesor</t>
  </si>
  <si>
    <t>Concreto reforzado. Densidad 50 lbs/pie3 - 0.20m de espesor</t>
  </si>
  <si>
    <t>Concreto reforzado. Densidad 50 lbs/pie3 - 0.25m de espesor</t>
  </si>
  <si>
    <t>Concreto reforzado. Densidad 50 lbs/pie3 - 0.30m de espesor</t>
  </si>
  <si>
    <t>Concreto reforzado. Densidad 85 lbs/pie3 - 0.10m de espesor</t>
  </si>
  <si>
    <t>Concreto reforzado. Densidad 85 lbs/pie3 - 0.15m de espesor</t>
  </si>
  <si>
    <t>Concreto reforzado. Densidad 85 lbs/pie3 - 0.20m de espesor</t>
  </si>
  <si>
    <t>Concreto reforzado. Densidad 85 lbs/pie3 - 0.25m de espesor</t>
  </si>
  <si>
    <t>Concreto reforzado. Densidad 85 lbs/pie3 - 0.30m de espesor</t>
  </si>
  <si>
    <t>Concreto reforzado. Densidad 95 lbs/pie3 - 0.10m de espesor</t>
  </si>
  <si>
    <t>Concreto reforzado. Densidad 95 lbs/pie3 - 0.15m de espesor</t>
  </si>
  <si>
    <t>Concreto reforzado. Densidad 95 lbs/pie3 - 0.20m de espesor</t>
  </si>
  <si>
    <t>Concreto reforzado. Densidad 95 lbs/pie3 - 0.25m de espesor</t>
  </si>
  <si>
    <t>Concreto reforzado. Densidad 95 lbs/pie3 - 0.30m de espesor</t>
  </si>
  <si>
    <t>Concreto reforzado. Densidad 105 lbs/pie3 - 0.10m de espesor</t>
  </si>
  <si>
    <t>Concreto reforzado. Densidad 105 lbs/pie3 - 0.15m de espesor</t>
  </si>
  <si>
    <t>Concreto reforzado. Densidad 105 lbs/pie3 - 0.20m de espesor</t>
  </si>
  <si>
    <t>Concreto reforzado. Densidad 105 lbs/pie3 - 0.25m de espesor</t>
  </si>
  <si>
    <t>Concreto reforzado. Densidad 105 lbs/pie3 - 0.30m de espesor</t>
  </si>
  <si>
    <t>Concreto reforzado. Densidad 115 lbs/pie3 - 0.10m de espesor</t>
  </si>
  <si>
    <t>Concreto reforzado. Densidad 115 lbs/pie3 - 0.15m de espesor</t>
  </si>
  <si>
    <t>Concreto reforzado. Densidad 115 lbs/pie3 - 0.20m de espesor</t>
  </si>
  <si>
    <t>Concreto reforzado. Densidad 115 lbs/pie3 - 0.25m de espesor</t>
  </si>
  <si>
    <t>Concreto reforzado. Densidad 115 lbs/pie3 - 0.30m de espesor</t>
  </si>
  <si>
    <t>Concreto reforzado. Densidad 125 lbs/pie3 - 0.10m de espesor</t>
  </si>
  <si>
    <t>Concreto reforzado. Densidad 125 lbs/pie3 - 0.15m de espesor</t>
  </si>
  <si>
    <t>Concreto reforzado. Densidad 125 lbs/pie3 - 0.20m de espesor</t>
  </si>
  <si>
    <t>Concreto reforzado. Densidad 125 lbs/pie3 - 0.25m de espesor</t>
  </si>
  <si>
    <t>Concreto reforzado. Densidad 125 lbs/pie3 - 0.30m de espesor</t>
  </si>
  <si>
    <t>Concreto reforzado. Densidad 135 lbs/pie3 - 0.10m de espesor</t>
  </si>
  <si>
    <t>Concreto reforzado. Densidad 135 lbs/pie3 - 0.15m de espesor</t>
  </si>
  <si>
    <t>Concreto reforzado. Densidad 135 lbs/pie3 - 0.20m de espesor</t>
  </si>
  <si>
    <t>Concreto reforzado. Densidad 135 lbs/pie3 - 0.25m de espesor</t>
  </si>
  <si>
    <t>Concreto reforzado. Densidad 135 lbs/pie3 - 0.30m de espesor</t>
  </si>
  <si>
    <t>Concreto reforzado. Densidad 144 lbs/pie3 - 0.10m de espesor</t>
  </si>
  <si>
    <t>Concreto reforzado. Densidad 144 lbs/pie3 - 0.15m de espesor</t>
  </si>
  <si>
    <t>Concreto reforzado. Densidad 144 lbs/pie3 - 0.20m de espesor</t>
  </si>
  <si>
    <t>Concreto reforzado. Densidad 144 lbs/pie3 - 0.25m de espesor</t>
  </si>
  <si>
    <t>Concreto reforzado. Densidad 144 lbs/pie3 - 0.30m de espesor</t>
  </si>
  <si>
    <t>Aislantes</t>
  </si>
  <si>
    <t>Aislante de fibra de vidrio 3.5" de espesor</t>
  </si>
  <si>
    <t>Aislante de fibra de vidrio 5.5" de espesor</t>
  </si>
  <si>
    <t>Aislante de fibra de vidrio 6.5" de espesor</t>
  </si>
  <si>
    <t>Aislante de fibra de vidrio 9.5" de espesor</t>
  </si>
  <si>
    <t>Aislante de fibra de vidrio 4" de espesor</t>
  </si>
  <si>
    <t>Aislante de fibra de vidrio 12" de espesor</t>
  </si>
  <si>
    <t xml:space="preserve">Tablayeso </t>
  </si>
  <si>
    <t>Tablayeso y derivados (1 capa 0.5")</t>
  </si>
  <si>
    <t>Tablayeso y derivados(1 capa 0.625")</t>
  </si>
  <si>
    <t>Concreto. 0.05m de espesor</t>
  </si>
  <si>
    <t>Concreto. 0.10m de espesor</t>
  </si>
  <si>
    <t>Concreto. 0.15m de espesor</t>
  </si>
  <si>
    <t>Concreto. 0.20m de espesor</t>
  </si>
  <si>
    <t>Concreto. 0.25m de espesor</t>
  </si>
  <si>
    <t>Concreto. 0.30m de espesor</t>
  </si>
  <si>
    <t>Acabados</t>
  </si>
  <si>
    <t>Deck metálico</t>
  </si>
  <si>
    <t>Sustrato vegetal (0.30m de espesor)</t>
  </si>
  <si>
    <t>Estucos / Cernidos (0.75" espesor)</t>
  </si>
  <si>
    <t>Contrapiso de madera (0.75" espesor)</t>
  </si>
  <si>
    <t>Aislante de lana mineral de roca 1" de espesor</t>
  </si>
  <si>
    <t>Aislante térmico de poliestireno 3/4" de espesor</t>
  </si>
  <si>
    <t>Aislante térmico de poliestireno 1" de espesor</t>
  </si>
  <si>
    <t>Aislante térmico de poliestireno 1.25" de espesor</t>
  </si>
  <si>
    <t>Aislante térmico de poliestireno 1.5" de espesor</t>
  </si>
  <si>
    <t>Aislante térmico de poliestireno 2" de espesor</t>
  </si>
  <si>
    <t>Aislante térmico de poliestireno 2.5" de espesor</t>
  </si>
  <si>
    <t>Aislante térmico de poliestireno 3" de espesor</t>
  </si>
  <si>
    <t>Aislante térmico de poliestireno 4" de espesor</t>
  </si>
  <si>
    <t>Aislante de lana mineral de roca 2" de espesor</t>
  </si>
  <si>
    <t>Aislante de lana mineral de roca 3" de espesor</t>
  </si>
  <si>
    <t>Aislante de lana mineral de roca 4" de espesor</t>
  </si>
  <si>
    <t>Área total de techo</t>
  </si>
  <si>
    <t>m2</t>
  </si>
  <si>
    <t>Área equivalente</t>
  </si>
  <si>
    <t>Valor U manual</t>
  </si>
  <si>
    <t>VALOR U</t>
  </si>
  <si>
    <t>VALOR U (Manual)</t>
  </si>
  <si>
    <t>Techo Tipo 2</t>
  </si>
  <si>
    <t>Techo Tipo 3</t>
  </si>
  <si>
    <t>n.a</t>
  </si>
  <si>
    <t>El sistema constructivo de techos cumple o supera los requerimientos térmicos del ASHRAE 90.1</t>
  </si>
  <si>
    <t>Sistema constructivo de techos no homologado, o inferior a los requerimientos térmicos del ASHRAE 90.1</t>
  </si>
  <si>
    <t>El sistema constructivo de techos esta 50% por debajo a los requerimientos térmicos del ASHRAE 90.1</t>
  </si>
  <si>
    <t>Ganancias Térmicas - Paredes</t>
  </si>
  <si>
    <t>Sistema constructivo en techos</t>
  </si>
  <si>
    <t>Sistema constructivo predominante</t>
  </si>
  <si>
    <t>Zona Climática</t>
  </si>
  <si>
    <t>Sistema constructivo en paredes exteriores</t>
  </si>
  <si>
    <t>Muro Tipo 1</t>
  </si>
  <si>
    <t>Porcentaje de tipo de muro</t>
  </si>
  <si>
    <t>Sistema constructivo de muros no homologado, o inferior a los requerimientos térmicos del ASHRAE 90.1</t>
  </si>
  <si>
    <t>El sistema constructivo de muros esta 50% por debajo a los requerimientos térmicos del ASHRAE 90.1</t>
  </si>
  <si>
    <t>El sistema constructivo de muros cumple o supera los requerimientos térmicos del ASHRAE 90.1</t>
  </si>
  <si>
    <t>Block de concreto - 0.15m de espesor</t>
  </si>
  <si>
    <t>Block de concreto con capa de aire - 0.15m de espesor</t>
  </si>
  <si>
    <t>Block de concreto con capa de aire - 0.20m de espesor</t>
  </si>
  <si>
    <t>Block de concreto con capa de aire - 0.30m de espesor</t>
  </si>
  <si>
    <t>Block de concreto  - 0.20m de espesor</t>
  </si>
  <si>
    <t>Block de concreto  - 0.15m de espesor</t>
  </si>
  <si>
    <t>Block de concreto  - 0.30m de espesor</t>
  </si>
  <si>
    <t>Techo de madera compuesto por vigas simples + aislamiento. 0.20m de espesor</t>
  </si>
  <si>
    <t>Techo de madera compuesto por vigas simples + aislamiento 0.25m de espesor</t>
  </si>
  <si>
    <t>Techo de madera compuesto por vigas simples + aislamiento0.30m de espesor</t>
  </si>
  <si>
    <t>Madera 1" espesor</t>
  </si>
  <si>
    <t>Madera 2" espesor</t>
  </si>
  <si>
    <t>Madera 3" espesor</t>
  </si>
  <si>
    <t>Madera 4" espesor</t>
  </si>
  <si>
    <t>Lámina troquelada con bloques y espaciadores térmicos R-6</t>
  </si>
  <si>
    <t>Lámina troqueladacon bloques y espaciadores térmicos  R-11 (resistencia térmica media)</t>
  </si>
  <si>
    <t>Lámina troquelada  con bloques y espaciadores térmicos R19 (alta resistencia térmica )</t>
  </si>
  <si>
    <t>Lámina troquelada doble capa con bloques y espaciadores térmicos R10 + R10</t>
  </si>
  <si>
    <t>Lámina troquelada dobLe capa con bloques y espaciadores térmicos R13 + R13</t>
  </si>
  <si>
    <t>Lámina troquelada doble capa con bloques y espaciadores térmicos R19 + R19</t>
  </si>
  <si>
    <t>Techo metálico</t>
  </si>
  <si>
    <t>Madera 6" espesor</t>
  </si>
  <si>
    <t>Madera 8" espesor</t>
  </si>
  <si>
    <t>Paredes de madera</t>
  </si>
  <si>
    <t>Pared de madera compuesto por postes simples. 0.20m de espesor</t>
  </si>
  <si>
    <t>Pared de madera compuesto por postes simples 0.25m de espesor</t>
  </si>
  <si>
    <t>Pared de madera compuesto por postes simples 0.30m de espesor</t>
  </si>
  <si>
    <t>Pared metálico</t>
  </si>
  <si>
    <t>Área total de ventanas</t>
  </si>
  <si>
    <t>Área total de pared exterior</t>
  </si>
  <si>
    <t>Ganancias Térmicas - Ventanas</t>
  </si>
  <si>
    <t>Ventana</t>
  </si>
  <si>
    <t>Bloque de vidrio</t>
  </si>
  <si>
    <t>Ventana simple con marco metálico</t>
  </si>
  <si>
    <t>Ventana simple + tintado con marco métalico</t>
  </si>
  <si>
    <t>Ventana de doble cámara con marco metálico</t>
  </si>
  <si>
    <t>Ventana de doble cámara + tintado con marco metálico</t>
  </si>
  <si>
    <t>Ventana de triple cámara con marco metálico</t>
  </si>
  <si>
    <t>Ventana de triple cámara + tintado con marco metálico</t>
  </si>
  <si>
    <t>Ventana simple con marco de madera / vinil / fibra de vidrio</t>
  </si>
  <si>
    <t>Ventana simple + tintado con marco de madera / vinil / fibra de vidrio</t>
  </si>
  <si>
    <t>Ventana de doble cámara con marco de madera / vinil / fibra de vidrio</t>
  </si>
  <si>
    <t>Ventana de doble cámara + tintado con marco de madera / vinil / fibra de vidrio</t>
  </si>
  <si>
    <t>Ventana de triple cámara con marco de madera / vinil / fibra de vidrio</t>
  </si>
  <si>
    <t>Ventana de triple cámara + tintado con marco de madera / vinil / fibra de vidrio</t>
  </si>
  <si>
    <t>Seleccionar</t>
  </si>
  <si>
    <t>Vidrios claros</t>
  </si>
  <si>
    <t>CGST sin ruptura térmica</t>
  </si>
  <si>
    <t xml:space="preserve">Factor de protección solar </t>
  </si>
  <si>
    <t>Multiplicador de CGST</t>
  </si>
  <si>
    <t>Vidrio simple 3 mm</t>
  </si>
  <si>
    <t>Vidrio simple 6 mm</t>
  </si>
  <si>
    <t>Tipos de protección solar</t>
  </si>
  <si>
    <t>Voladizos</t>
  </si>
  <si>
    <t>Parteluz</t>
  </si>
  <si>
    <t>Configuración combinada</t>
  </si>
  <si>
    <t>Quadruple vidrio</t>
  </si>
  <si>
    <t>Vidrios tintados</t>
  </si>
  <si>
    <t>Coeficiente de ganacia solar térmica según ASHRAE 90.1</t>
  </si>
  <si>
    <t>Área total de ventanería</t>
  </si>
  <si>
    <t>Área total de ventanería (sur, este, oeste)</t>
  </si>
  <si>
    <t>m</t>
  </si>
  <si>
    <t>Tipo de ventanería</t>
  </si>
  <si>
    <t>CGST base</t>
  </si>
  <si>
    <t>Factor de protección solar</t>
  </si>
  <si>
    <t>FSv</t>
  </si>
  <si>
    <t>FSp</t>
  </si>
  <si>
    <t>Ganancias Térmicas - Control Solar</t>
  </si>
  <si>
    <r>
      <t xml:space="preserve">El </t>
    </r>
    <r>
      <rPr>
        <b/>
        <sz val="10"/>
        <color theme="0"/>
        <rFont val="Arial"/>
        <family val="2"/>
      </rPr>
      <t>Formulario EC-1</t>
    </r>
    <r>
      <rPr>
        <sz val="10"/>
        <color theme="0"/>
        <rFont val="Arial"/>
        <family val="2"/>
      </rPr>
      <t xml:space="preserve"> es una herramienta de cálculo elaborada por el departamento técnico del Guatemala Green Building Council cómo un medio de verificación de desempeño para el Sistema de Certificación CASA Guatemala. Queda prohibida su reproducción total o parcial sin previa autorización de sus autores, o su utilización para beneficio propio o para tercereos en fines que no sean asociados al proeso de certificación de un proyecto.</t>
    </r>
  </si>
  <si>
    <t>Configuración de entradas</t>
  </si>
  <si>
    <t>Área del envolvente</t>
  </si>
  <si>
    <t>Valor U del envolvente</t>
  </si>
  <si>
    <t>W/m²K</t>
  </si>
  <si>
    <t>Temperatura interior deseada</t>
  </si>
  <si>
    <t>°C</t>
  </si>
  <si>
    <t>Temperatura externa promedio</t>
  </si>
  <si>
    <t>Eficiencia del sistema de enfriamiento (COP)</t>
  </si>
  <si>
    <t>W</t>
  </si>
  <si>
    <t>Paredes</t>
  </si>
  <si>
    <t>Ventadas</t>
  </si>
  <si>
    <t>Techos</t>
  </si>
  <si>
    <t>Area (m2)</t>
  </si>
  <si>
    <t>Valor U predeterminado</t>
  </si>
  <si>
    <t>COP</t>
  </si>
  <si>
    <t>hrs</t>
  </si>
  <si>
    <t>Ganancias internas (Qint)</t>
  </si>
  <si>
    <t>Ganancias solares (Qsol)</t>
  </si>
  <si>
    <t xml:space="preserve">Seleccionar </t>
  </si>
  <si>
    <t>Horas de operación diaria del edificio</t>
  </si>
  <si>
    <t>Carga de ocupación</t>
  </si>
  <si>
    <t>Radiación solar incidente</t>
  </si>
  <si>
    <t>W/m²</t>
  </si>
  <si>
    <t>Unidad de arropamiento</t>
  </si>
  <si>
    <t>CLO</t>
  </si>
  <si>
    <t>Actividad metábolica (Baja)</t>
  </si>
  <si>
    <t>Calor disipado por persona</t>
  </si>
  <si>
    <t>Valor U W/m²K</t>
  </si>
  <si>
    <t>Sin protección solar</t>
  </si>
  <si>
    <t>Resultado</t>
  </si>
  <si>
    <t>Ganancia de calor a través del envolvente</t>
  </si>
  <si>
    <t>Ajuste por eficiencia del sistema de enfriamiento</t>
  </si>
  <si>
    <t>Necesidad de enfriamiento del edificio</t>
  </si>
  <si>
    <t>kW</t>
  </si>
  <si>
    <t>Carga de enfriamiento</t>
  </si>
  <si>
    <t>Linea base</t>
  </si>
  <si>
    <t>Ocupantes</t>
  </si>
  <si>
    <t>Necesidad de enfriamiento</t>
  </si>
  <si>
    <t>Horas de operación/ocupación diaria del edificio</t>
  </si>
  <si>
    <t>Horas efectivas de sol (promedio anual)</t>
  </si>
  <si>
    <t xml:space="preserve">Los valores de referencia indicados corresponden a Ciudad de Guatemala. Para otras localidades, Indicar los valores apropiados según las características específicas y ubicación del proyecto: </t>
  </si>
  <si>
    <t>https://bit.ly/33TES3O</t>
  </si>
  <si>
    <t>Temperatura exterior (promedio anual)</t>
  </si>
  <si>
    <t>Radiación solar incidente (promedio anual)</t>
  </si>
  <si>
    <t>kWh/m²/día</t>
  </si>
  <si>
    <t>Enero</t>
  </si>
  <si>
    <t>Abril</t>
  </si>
  <si>
    <t>Mayo</t>
  </si>
  <si>
    <t>Junio</t>
  </si>
  <si>
    <t>Julio</t>
  </si>
  <si>
    <t>Agosto</t>
  </si>
  <si>
    <t>Septiembre</t>
  </si>
  <si>
    <t>Octubre</t>
  </si>
  <si>
    <t>Noviembre</t>
  </si>
  <si>
    <t>Diciembre</t>
  </si>
  <si>
    <t>Necesidad de calefacción</t>
  </si>
  <si>
    <t>Vidrio tintado simple 3 mm</t>
  </si>
  <si>
    <t>Vidrio tintado doble 6mm</t>
  </si>
  <si>
    <t>Muro Tipo 2</t>
  </si>
  <si>
    <t>Muro Tipo 3</t>
  </si>
  <si>
    <t>m²</t>
  </si>
  <si>
    <t>Volumen estimado de la edificación</t>
  </si>
  <si>
    <t>m³</t>
  </si>
  <si>
    <t xml:space="preserve">Febrero </t>
  </si>
  <si>
    <t>Marzo</t>
  </si>
  <si>
    <t>Mes</t>
  </si>
  <si>
    <t>Temperatura:</t>
  </si>
  <si>
    <t>Temp. Media °C</t>
  </si>
  <si>
    <t>Necesidad de enfriamiento (W)</t>
  </si>
  <si>
    <t>Ganancias térmicas a través del envolvente (W)</t>
  </si>
  <si>
    <t>Necesidad de enfriamiento del Edificio:</t>
  </si>
  <si>
    <t>Necesidad de Calefacción del Edificio:</t>
  </si>
  <si>
    <t>Perdidas de energía a través del envolvente (W)</t>
  </si>
  <si>
    <t>Pérdidas de energía por ventilación e infiltraciones (W)</t>
  </si>
  <si>
    <t>Necesidad de calefacción (W)</t>
  </si>
  <si>
    <t>Renovaciones de aire estimadas para una vivienda</t>
  </si>
  <si>
    <t>ACH</t>
  </si>
  <si>
    <t>Resumen</t>
  </si>
  <si>
    <t>Energía por necesidad de enfriamiento</t>
  </si>
  <si>
    <t>Energía por necesidad de calefacción</t>
  </si>
  <si>
    <t>Indicador</t>
  </si>
  <si>
    <t>Barra</t>
  </si>
  <si>
    <t>% Indicador</t>
  </si>
  <si>
    <t>Verde</t>
  </si>
  <si>
    <t>Amarillo</t>
  </si>
  <si>
    <t>Rojo</t>
  </si>
  <si>
    <t xml:space="preserve">Total </t>
  </si>
  <si>
    <t>Diferencia</t>
  </si>
  <si>
    <t>Valor</t>
  </si>
  <si>
    <t>Aguja</t>
  </si>
  <si>
    <t>Anaranjado</t>
  </si>
  <si>
    <t>Transmisión térmica del edificio (Valor U)</t>
  </si>
  <si>
    <t>Carga de enfriamiento estimada</t>
  </si>
  <si>
    <t>Carga de calefacción estimada</t>
  </si>
  <si>
    <t>Desempeño Térmico del Edificio</t>
  </si>
  <si>
    <t>Energía Proyectada por Confort:</t>
  </si>
  <si>
    <t>Carga total de energía por confort</t>
  </si>
  <si>
    <t xml:space="preserve">Resumen de Resultados: </t>
  </si>
  <si>
    <t>Línea Base  ASHRAE 90.1</t>
  </si>
  <si>
    <t>Necesidad de calefacción del edificio</t>
  </si>
  <si>
    <t>El sistema constructivo del envolvente cumple o supera con los requerimientos de transmisión térmica establecidos en el ASRHAE 90.1 2010</t>
  </si>
  <si>
    <t>El sistema constructivo se encuentra 25% por debajo de los requerimientos de transmisión térmica establecidos en el  ASRHAE 90.1 2010</t>
  </si>
  <si>
    <t>El sistema constructivo se encuentra 50% por debajo de los requerimientos de transmisión térmica establecidos en el  ASRHAE 90.1 2010</t>
  </si>
  <si>
    <t>El sistema constructivo es no  homologado, o inferior a los requerimientos térmicos del ASHRAE 90.1 2010</t>
  </si>
  <si>
    <t>Zona Climática ASHRAE</t>
  </si>
  <si>
    <t>Seleccionar la zona climática correspondiente a la ubicación del proyecto. Las zonas climáticas pueden ser consultadas en este mismo formulario en el Anexo I. «Zonas climáticas»</t>
  </si>
  <si>
    <t>Indicar si el valor U resultante para cada uno de los componentes del envolvente del edificio  serán determinado según los valores predeterminados del formulario, o serán ingresados manualmente</t>
  </si>
  <si>
    <t>Configuración de Entradas</t>
  </si>
  <si>
    <t>Fachadas</t>
  </si>
  <si>
    <t>Seleccionar sistema constructivo predominante</t>
  </si>
  <si>
    <t>Vidrio doble con marco de madera / PVC / fibra de vidrio</t>
  </si>
  <si>
    <t>Vidrio doble tintado con marco de madera / PVC / fibra de vidrio</t>
  </si>
  <si>
    <t>Triple vidrio con marco de madera / PVC / fibra de vidrio</t>
  </si>
  <si>
    <t>Triple vidrio tintado con marco de madera / PVC / fibra de vidrio</t>
  </si>
  <si>
    <t>Vidrio doble con marco metálico</t>
  </si>
  <si>
    <t>Vidrio doble tintado con marco metálico</t>
  </si>
  <si>
    <t>Vidrio triple con marco metálico</t>
  </si>
  <si>
    <t>Vidrio triple tintado con marco metálico</t>
  </si>
  <si>
    <t>Vidrio simple 6 mm con revestimiento LOW E</t>
  </si>
  <si>
    <t>Vidrio simple 8mm con revstimiento LOW E</t>
  </si>
  <si>
    <t>Vidrio doble con revestimiento LOW E</t>
  </si>
  <si>
    <t>Quadruple vidrio con marco PVC / fibra de vidrio</t>
  </si>
  <si>
    <t>Block de vidrio</t>
  </si>
  <si>
    <t>Vidrio tintado simple 6 mm con revestimiento LOW E</t>
  </si>
  <si>
    <t>Quadruple vidrio tintado</t>
  </si>
  <si>
    <t>Quadruple vidrio tintado con marco PVC / fibra de vidrio</t>
  </si>
  <si>
    <t>Vidrio tintatdo de 8mm con revestimiento LOW E</t>
  </si>
  <si>
    <t>Requerimiento de transmisión térmica del edificio (Valor U)</t>
  </si>
  <si>
    <t xml:space="preserve">Requerimientos Térmicos </t>
  </si>
  <si>
    <t xml:space="preserve"> Los requerimientos de transmisión térmica en techos pueden ser consultados en el Anexo II. «Requerimientos Térmicos ASHRAE 90.1» en este mismo formulario. </t>
  </si>
  <si>
    <t xml:space="preserve"> Los requerimientos térmicos por relación de ventana / fachada pueden ser consultados en el Anexo II. «Requerimientos Térmicos ASHRAE 90.1», en este mismo formulario</t>
  </si>
  <si>
    <t xml:space="preserve"> Los requerimientos de transmisión térmica para paredes exteriores pueden ser consultados en el Anexo II. «Requerimientos Térmicos ASHRAE 90.1» en este mismo formulario. </t>
  </si>
  <si>
    <t xml:space="preserve"> Los requerimientos de transmisión térmica para sistemas de ventanas  pueden ser consultados en el Anexo II. «Requerimientos Térmicos ASHRAE 90.1» en este mismo formulario. </t>
  </si>
  <si>
    <t xml:space="preserve"> Los requerimientos de ganancia solar térmica para sistemas de ventanas  pueden ser consultados en el Anexo II. «Requerimientos Térmicos ASHRAE 90.1» en este mismo formulario. </t>
  </si>
  <si>
    <t>Valor U manual:</t>
  </si>
  <si>
    <t>Área total de ventana (m²)</t>
  </si>
  <si>
    <t>Área total de fachada (m²)</t>
  </si>
  <si>
    <t>Área total de superficie techada (m²)</t>
  </si>
  <si>
    <t>Área total de tragaluz (m²)</t>
  </si>
  <si>
    <t>Área (m²)</t>
  </si>
  <si>
    <t>Horas efectivas de sol /día (promedio anual)</t>
  </si>
  <si>
    <t>Tipo de vidrio</t>
  </si>
  <si>
    <t>Tipo de Ensamblaje de Ventana</t>
  </si>
  <si>
    <t>% incidencia solar</t>
  </si>
  <si>
    <t>CGST max</t>
  </si>
  <si>
    <t>Radiación solar</t>
  </si>
  <si>
    <t>Área de ventana (m²)</t>
  </si>
  <si>
    <t>Nombre</t>
  </si>
  <si>
    <t>% ventana con protección solar</t>
  </si>
  <si>
    <t>Tipo de protección solar</t>
  </si>
  <si>
    <t>CGST por protección solar</t>
  </si>
  <si>
    <t>Área total de ventana con sistemas de protección solar</t>
  </si>
  <si>
    <t>CGST por portección solar</t>
  </si>
  <si>
    <t>Ancho de la ventana (m)</t>
  </si>
  <si>
    <t>Altura de la ventana (m)</t>
  </si>
  <si>
    <t>No de Unidades</t>
  </si>
  <si>
    <t>Area (m²)</t>
  </si>
  <si>
    <t>h (m)</t>
  </si>
  <si>
    <t>l (m)</t>
  </si>
  <si>
    <t>Dv (m)</t>
  </si>
  <si>
    <t>Dp (m)</t>
  </si>
  <si>
    <t>Seleccionar el tipo de vidrio que mejor se asemeje al ensamblaje de la ventana utilizada por el proyecto</t>
  </si>
  <si>
    <t xml:space="preserve">Indicar los valores para proyecciones de voladizo, parteluces o configuraciones combinadas para protección solar del edificio. Si el proyecto no cuenta con sistemas de protección solar, dejar en blanco esta sección.  </t>
  </si>
  <si>
    <t>COEFICIENTE DE GANANCIA SOLAR TÉRMICA</t>
  </si>
  <si>
    <t>Factor de Sombreado</t>
  </si>
  <si>
    <t>Ganancias térmicas</t>
  </si>
  <si>
    <t xml:space="preserve">Indicar el área correspondiente de fachada, y área de venanería del edificio. </t>
  </si>
  <si>
    <t xml:space="preserve">Indicar el área correspondiente de techos, y árearespectiva de tragaluz, si aplica. </t>
  </si>
  <si>
    <t>Factor de incidencia (según carta solar)</t>
  </si>
  <si>
    <t>Proporción ventana fachada según ASRHAE 90.1</t>
  </si>
  <si>
    <t>Proporción de Techos según ASHRAE 90.1</t>
  </si>
  <si>
    <t>Nombre del Proyecto</t>
  </si>
  <si>
    <t>Número de Registro</t>
  </si>
  <si>
    <t>Fecha de emisión del formulario</t>
  </si>
  <si>
    <t xml:space="preserve">Resultado </t>
  </si>
  <si>
    <t>Sistema constructivo para ensamblaje de ventanas</t>
  </si>
  <si>
    <t>No. Niveles sobre el primer nivel</t>
  </si>
  <si>
    <t>No. Niveles subterraneos</t>
  </si>
  <si>
    <t>Altura promedio de piso a piso</t>
  </si>
  <si>
    <t>Área interna bruta total</t>
  </si>
  <si>
    <t>Área de niveles subterraneos</t>
  </si>
  <si>
    <t>Área de construcción sobre el primer nivel</t>
  </si>
  <si>
    <t>Area promedio / nivel</t>
  </si>
  <si>
    <t>Altura estimada del edificio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</si>
</sst>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00"/>
    <numFmt numFmtId="166" formatCode="#,##0.0"/>
    <numFmt numFmtId="167" formatCode="#,##0.000"/>
    <numFmt numFmtId="168" formatCode="#,##0.00&quot; kW&quot;"/>
    <numFmt numFmtId="169" formatCode="#,###&quot; m²&quot;"/>
    <numFmt numFmtId="170" formatCode="#0.00&quot; m²&quot;"/>
    <numFmt numFmtId="171" formatCode="#0,000.00&quot; W&quot;"/>
  </numFmts>
  <fonts count="44" x14ac:knownFonts="1">
    <font>
      <sz val="11"/>
      <color theme="1"/>
      <name val="Calibri"/>
      <family val="2"/>
      <scheme val="minor"/>
    </font>
    <font>
      <sz val="10"/>
      <color theme="1"/>
      <name val="Arial"/>
      <family val="2"/>
    </font>
    <font>
      <b/>
      <sz val="16"/>
      <color theme="1"/>
      <name val="Arial"/>
      <family val="2"/>
    </font>
    <font>
      <b/>
      <sz val="9"/>
      <color theme="1"/>
      <name val="Arial"/>
      <family val="2"/>
    </font>
    <font>
      <sz val="9"/>
      <color theme="1"/>
      <name val="Arial"/>
      <family val="2"/>
    </font>
    <font>
      <b/>
      <sz val="14"/>
      <color theme="1"/>
      <name val="Arial"/>
      <family val="2"/>
    </font>
    <font>
      <i/>
      <sz val="8"/>
      <color theme="1"/>
      <name val="Arial"/>
      <family val="2"/>
    </font>
    <font>
      <sz val="11"/>
      <color theme="1"/>
      <name val="Calibri"/>
      <family val="2"/>
      <scheme val="minor"/>
    </font>
    <font>
      <sz val="11"/>
      <color theme="1"/>
      <name val="Arial"/>
      <family val="2"/>
    </font>
    <font>
      <sz val="8"/>
      <color theme="1"/>
      <name val="Arial Black"/>
      <family val="2"/>
    </font>
    <font>
      <sz val="8"/>
      <name val="Calibri"/>
      <family val="2"/>
      <scheme val="minor"/>
    </font>
    <font>
      <sz val="9"/>
      <color indexed="81"/>
      <name val="Tahoma"/>
      <family val="2"/>
    </font>
    <font>
      <sz val="7"/>
      <color theme="1"/>
      <name val="Arial"/>
      <family val="2"/>
    </font>
    <font>
      <sz val="10"/>
      <color theme="0"/>
      <name val="Arial"/>
      <family val="2"/>
    </font>
    <font>
      <b/>
      <sz val="10"/>
      <color theme="0"/>
      <name val="Arial"/>
      <family val="2"/>
    </font>
    <font>
      <sz val="8"/>
      <color theme="0"/>
      <name val="Arial"/>
      <family val="2"/>
    </font>
    <font>
      <b/>
      <sz val="10"/>
      <color theme="1"/>
      <name val="Aptos Narrow"/>
      <family val="2"/>
    </font>
    <font>
      <sz val="10"/>
      <color theme="1"/>
      <name val="Aptos Narrow"/>
      <family val="2"/>
    </font>
    <font>
      <sz val="10"/>
      <color theme="1"/>
      <name val="Calibri"/>
      <family val="2"/>
      <scheme val="minor"/>
    </font>
    <font>
      <b/>
      <sz val="12"/>
      <color theme="1"/>
      <name val="Aptos Narrow"/>
      <family val="2"/>
    </font>
    <font>
      <sz val="8"/>
      <color theme="1"/>
      <name val="Aptos Narrow"/>
      <family val="2"/>
    </font>
    <font>
      <u/>
      <sz val="11"/>
      <color theme="10"/>
      <name val="Calibri"/>
      <family val="2"/>
      <scheme val="minor"/>
    </font>
    <font>
      <u/>
      <sz val="8"/>
      <color theme="10"/>
      <name val="Aptos Narrow"/>
      <family val="2"/>
    </font>
    <font>
      <b/>
      <sz val="16"/>
      <color theme="1"/>
      <name val="Aptos Narrow"/>
      <family val="2"/>
    </font>
    <font>
      <b/>
      <sz val="14"/>
      <color theme="1"/>
      <name val="Aptos Narrow"/>
      <family val="2"/>
    </font>
    <font>
      <sz val="9"/>
      <color theme="1"/>
      <name val="Aptos Narrow"/>
      <family val="2"/>
    </font>
    <font>
      <sz val="9"/>
      <color rgb="FFC00000"/>
      <name val="Aptos Narrow"/>
      <family val="2"/>
    </font>
    <font>
      <sz val="7"/>
      <color theme="1"/>
      <name val="Aptos"/>
      <family val="2"/>
    </font>
    <font>
      <sz val="7"/>
      <color theme="1"/>
      <name val="Aptos Narrow"/>
      <family val="2"/>
    </font>
    <font>
      <b/>
      <sz val="7"/>
      <color theme="1"/>
      <name val="Aptos Narrow"/>
      <family val="2"/>
    </font>
    <font>
      <b/>
      <sz val="8"/>
      <color theme="1"/>
      <name val="Aptos Narrow"/>
      <family val="2"/>
    </font>
    <font>
      <b/>
      <sz val="11"/>
      <color theme="1"/>
      <name val="Aptos Narrow"/>
      <family val="2"/>
    </font>
    <font>
      <sz val="11"/>
      <color theme="1"/>
      <name val="Aptos Narrow"/>
      <family val="2"/>
    </font>
    <font>
      <sz val="8"/>
      <color theme="1"/>
      <name val="Aptos Black"/>
      <family val="2"/>
    </font>
    <font>
      <b/>
      <sz val="10"/>
      <color theme="1"/>
      <name val="Aptos Black"/>
      <family val="2"/>
    </font>
    <font>
      <sz val="7"/>
      <color rgb="FFC00000"/>
      <name val="Aptos Narrow"/>
      <family val="2"/>
    </font>
    <font>
      <b/>
      <sz val="6.5"/>
      <color theme="1"/>
      <name val="Aptos Narrow"/>
      <family val="2"/>
    </font>
    <font>
      <b/>
      <sz val="8"/>
      <color theme="1"/>
      <name val="Aptos Black"/>
      <family val="2"/>
    </font>
    <font>
      <b/>
      <sz val="9"/>
      <color theme="1"/>
      <name val="Aptos Black"/>
      <family val="2"/>
    </font>
    <font>
      <sz val="5"/>
      <color theme="1"/>
      <name val="Aptos Narrow"/>
      <family val="2"/>
    </font>
    <font>
      <sz val="8"/>
      <color rgb="FFC00000"/>
      <name val="Aptos Narrow"/>
      <family val="2"/>
    </font>
    <font>
      <sz val="6"/>
      <color theme="1"/>
      <name val="Aptos Narrow"/>
      <family val="2"/>
    </font>
    <font>
      <sz val="6.5"/>
      <color theme="1"/>
      <name val="Aptos Narrow"/>
      <family val="2"/>
    </font>
    <font>
      <b/>
      <sz val="9"/>
      <color theme="1"/>
      <name val="Aptos Narrow"/>
      <family val="2"/>
    </font>
  </fonts>
  <fills count="15">
    <fill>
      <patternFill patternType="none"/>
    </fill>
    <fill>
      <patternFill patternType="gray125"/>
    </fill>
    <fill>
      <patternFill patternType="solid">
        <fgColor theme="0"/>
        <bgColor indexed="64"/>
      </patternFill>
    </fill>
    <fill>
      <patternFill patternType="solid">
        <fgColor rgb="FFB800B8"/>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ED7D31"/>
        <bgColor indexed="64"/>
      </patternFill>
    </fill>
    <fill>
      <patternFill patternType="solid">
        <fgColor rgb="FFC65911"/>
        <bgColor indexed="64"/>
      </patternFill>
    </fill>
    <fill>
      <patternFill patternType="solid">
        <fgColor rgb="FFFDFFAB"/>
        <bgColor indexed="64"/>
      </patternFill>
    </fill>
    <fill>
      <patternFill patternType="solid">
        <fgColor rgb="FF0A3D37"/>
        <bgColor indexed="64"/>
      </patternFill>
    </fill>
    <fill>
      <patternFill patternType="solid">
        <fgColor theme="7" tint="0.79998168889431442"/>
        <bgColor indexed="64"/>
      </patternFill>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hair">
        <color theme="0" tint="-0.499984740745262"/>
      </left>
      <right/>
      <top style="hair">
        <color theme="0" tint="-0.499984740745262"/>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theme="0" tint="-0.499984740745262"/>
      </left>
      <right style="thin">
        <color theme="0" tint="-0.499984740745262"/>
      </right>
      <top/>
      <bottom/>
      <diagonal/>
    </border>
    <border>
      <left style="thin">
        <color theme="1" tint="0.499984740745262"/>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s>
  <cellStyleXfs count="3">
    <xf numFmtId="0" fontId="0" fillId="0" borderId="0"/>
    <xf numFmtId="9" fontId="7" fillId="0" borderId="0" applyFont="0" applyFill="0" applyBorder="0" applyAlignment="0" applyProtection="0"/>
    <xf numFmtId="0" fontId="21" fillId="0" borderId="0" applyNumberFormat="0" applyFill="0" applyBorder="0" applyAlignment="0" applyProtection="0"/>
  </cellStyleXfs>
  <cellXfs count="429">
    <xf numFmtId="0" fontId="0" fillId="0" borderId="0" xfId="0"/>
    <xf numFmtId="0" fontId="0" fillId="0" borderId="0" xfId="0" applyAlignment="1">
      <alignment horizontal="center"/>
    </xf>
    <xf numFmtId="4" fontId="0" fillId="0" borderId="0" xfId="0" applyNumberFormat="1"/>
    <xf numFmtId="9" fontId="0" fillId="0" borderId="0" xfId="0" applyNumberFormat="1"/>
    <xf numFmtId="10" fontId="0" fillId="0" borderId="0" xfId="1" applyNumberFormat="1" applyFont="1"/>
    <xf numFmtId="10" fontId="0" fillId="0" borderId="0" xfId="0" applyNumberFormat="1"/>
    <xf numFmtId="0" fontId="0" fillId="0" borderId="1" xfId="0" applyBorder="1"/>
    <xf numFmtId="0" fontId="0" fillId="0" borderId="1" xfId="0" applyBorder="1" applyAlignment="1">
      <alignment horizontal="left"/>
    </xf>
    <xf numFmtId="9" fontId="0" fillId="0" borderId="1" xfId="1" applyFont="1" applyBorder="1" applyAlignment="1">
      <alignment horizontal="center"/>
    </xf>
    <xf numFmtId="4" fontId="0" fillId="0" borderId="1" xfId="0" applyNumberFormat="1" applyBorder="1" applyAlignment="1">
      <alignment horizontal="center"/>
    </xf>
    <xf numFmtId="10" fontId="0" fillId="0" borderId="0" xfId="0" applyNumberFormat="1" applyAlignment="1">
      <alignment horizontal="center"/>
    </xf>
    <xf numFmtId="10" fontId="0" fillId="0" borderId="1" xfId="0" applyNumberFormat="1" applyBorder="1" applyAlignment="1">
      <alignment horizontal="center"/>
    </xf>
    <xf numFmtId="0" fontId="0" fillId="0" borderId="1" xfId="0" applyBorder="1" applyAlignment="1">
      <alignment horizontal="center"/>
    </xf>
    <xf numFmtId="168" fontId="0" fillId="0" borderId="1" xfId="0" applyNumberFormat="1" applyBorder="1" applyAlignment="1">
      <alignment horizontal="center"/>
    </xf>
    <xf numFmtId="168" fontId="0" fillId="0" borderId="1" xfId="0" applyNumberFormat="1" applyBorder="1" applyAlignment="1">
      <alignment horizontal="left"/>
    </xf>
    <xf numFmtId="0" fontId="17" fillId="2" borderId="0" xfId="0" applyFont="1" applyFill="1" applyProtection="1">
      <protection hidden="1"/>
    </xf>
    <xf numFmtId="0" fontId="17" fillId="0" borderId="0" xfId="0" applyFont="1" applyProtection="1">
      <protection hidden="1"/>
    </xf>
    <xf numFmtId="0" fontId="9" fillId="8" borderId="0" xfId="0" applyFont="1" applyFill="1" applyAlignment="1" applyProtection="1">
      <alignment horizontal="center" vertical="center"/>
      <protection hidden="1"/>
    </xf>
    <xf numFmtId="0" fontId="19" fillId="2" borderId="0" xfId="0" applyFont="1" applyFill="1" applyProtection="1">
      <protection hidden="1"/>
    </xf>
    <xf numFmtId="0" fontId="19" fillId="13" borderId="16" xfId="0" applyFont="1" applyFill="1" applyBorder="1" applyAlignment="1" applyProtection="1">
      <alignment horizontal="left" vertical="center"/>
      <protection hidden="1"/>
    </xf>
    <xf numFmtId="4" fontId="19" fillId="13" borderId="16" xfId="0" applyNumberFormat="1" applyFont="1" applyFill="1" applyBorder="1" applyAlignment="1" applyProtection="1">
      <alignment horizontal="right"/>
      <protection hidden="1"/>
    </xf>
    <xf numFmtId="0" fontId="16" fillId="4" borderId="16" xfId="0" applyFont="1" applyFill="1" applyBorder="1" applyAlignment="1" applyProtection="1">
      <alignment horizontal="center" vertical="center"/>
      <protection hidden="1"/>
    </xf>
    <xf numFmtId="0" fontId="17" fillId="2" borderId="0" xfId="0" applyFont="1" applyFill="1" applyAlignment="1" applyProtection="1">
      <alignment vertical="center"/>
      <protection hidden="1"/>
    </xf>
    <xf numFmtId="0" fontId="17" fillId="2" borderId="0" xfId="0" applyFont="1" applyFill="1" applyAlignment="1" applyProtection="1">
      <alignment horizontal="center" vertical="center"/>
      <protection hidden="1"/>
    </xf>
    <xf numFmtId="0" fontId="34" fillId="14" borderId="0" xfId="0" applyFont="1" applyFill="1" applyAlignment="1" applyProtection="1">
      <alignment horizontal="center" vertical="center"/>
      <protection hidden="1"/>
    </xf>
    <xf numFmtId="49" fontId="25" fillId="2" borderId="0" xfId="0" applyNumberFormat="1" applyFont="1" applyFill="1" applyAlignment="1" applyProtection="1">
      <alignment horizontal="left" vertical="center"/>
      <protection hidden="1"/>
    </xf>
    <xf numFmtId="0" fontId="16" fillId="2" borderId="0" xfId="0" applyFont="1" applyFill="1" applyProtection="1">
      <protection hidden="1"/>
    </xf>
    <xf numFmtId="0" fontId="20" fillId="2" borderId="0" xfId="0" applyFont="1" applyFill="1" applyProtection="1">
      <protection hidden="1"/>
    </xf>
    <xf numFmtId="0" fontId="31" fillId="2" borderId="0" xfId="0" applyFont="1" applyFill="1" applyAlignment="1" applyProtection="1">
      <alignment vertical="center"/>
      <protection hidden="1"/>
    </xf>
    <xf numFmtId="0" fontId="32" fillId="2" borderId="0" xfId="0" applyFont="1" applyFill="1" applyAlignment="1" applyProtection="1">
      <alignment vertical="center"/>
      <protection hidden="1"/>
    </xf>
    <xf numFmtId="0" fontId="33" fillId="8" borderId="0" xfId="0" applyFont="1" applyFill="1" applyAlignment="1" applyProtection="1">
      <alignment horizontal="center" vertical="center"/>
      <protection hidden="1"/>
    </xf>
    <xf numFmtId="0" fontId="20" fillId="2" borderId="0" xfId="0" applyFont="1" applyFill="1" applyAlignment="1" applyProtection="1">
      <alignment vertical="center"/>
      <protection hidden="1"/>
    </xf>
    <xf numFmtId="49" fontId="16" fillId="2" borderId="0" xfId="0" applyNumberFormat="1" applyFont="1" applyFill="1" applyAlignment="1" applyProtection="1">
      <alignment horizontal="left" vertical="center"/>
      <protection hidden="1"/>
    </xf>
    <xf numFmtId="49" fontId="28" fillId="2" borderId="0" xfId="0" applyNumberFormat="1" applyFont="1" applyFill="1" applyAlignment="1" applyProtection="1">
      <alignment vertical="center"/>
      <protection hidden="1"/>
    </xf>
    <xf numFmtId="0" fontId="20" fillId="0" borderId="0" xfId="0" applyFont="1" applyProtection="1">
      <protection hidden="1"/>
    </xf>
    <xf numFmtId="49" fontId="28" fillId="2" borderId="0" xfId="0" applyNumberFormat="1" applyFont="1" applyFill="1" applyAlignment="1" applyProtection="1">
      <alignment horizontal="left" vertical="center"/>
      <protection hidden="1"/>
    </xf>
    <xf numFmtId="0" fontId="28" fillId="2" borderId="0" xfId="0" applyFont="1" applyFill="1" applyProtection="1">
      <protection hidden="1"/>
    </xf>
    <xf numFmtId="0" fontId="28" fillId="0" borderId="19" xfId="0" applyFont="1" applyBorder="1" applyAlignment="1" applyProtection="1">
      <alignment horizontal="center" vertical="center"/>
      <protection hidden="1"/>
    </xf>
    <xf numFmtId="0" fontId="28" fillId="0" borderId="24" xfId="0" applyFont="1" applyBorder="1" applyAlignment="1" applyProtection="1">
      <alignment horizontal="center" wrapText="1"/>
      <protection hidden="1"/>
    </xf>
    <xf numFmtId="0" fontId="28" fillId="2" borderId="22" xfId="0" applyFont="1" applyFill="1" applyBorder="1" applyAlignment="1" applyProtection="1">
      <alignment horizontal="center"/>
      <protection hidden="1"/>
    </xf>
    <xf numFmtId="0" fontId="28" fillId="3" borderId="17" xfId="0" applyFont="1" applyFill="1" applyBorder="1" applyProtection="1">
      <protection hidden="1"/>
    </xf>
    <xf numFmtId="9" fontId="28" fillId="2" borderId="17" xfId="1" applyFont="1" applyFill="1" applyBorder="1" applyAlignment="1" applyProtection="1">
      <alignment horizontal="center"/>
      <protection hidden="1"/>
    </xf>
    <xf numFmtId="164" fontId="28" fillId="2" borderId="23" xfId="1" applyNumberFormat="1" applyFont="1" applyFill="1" applyBorder="1" applyAlignment="1" applyProtection="1">
      <alignment horizontal="center"/>
      <protection hidden="1"/>
    </xf>
    <xf numFmtId="0" fontId="28" fillId="2" borderId="21" xfId="0" applyFont="1" applyFill="1" applyBorder="1" applyAlignment="1" applyProtection="1">
      <alignment horizontal="center"/>
      <protection hidden="1"/>
    </xf>
    <xf numFmtId="0" fontId="28" fillId="5" borderId="0" xfId="0" applyFont="1" applyFill="1" applyProtection="1">
      <protection hidden="1"/>
    </xf>
    <xf numFmtId="9" fontId="28" fillId="2" borderId="0" xfId="1" applyFont="1" applyFill="1" applyBorder="1" applyAlignment="1" applyProtection="1">
      <alignment horizontal="center"/>
      <protection hidden="1"/>
    </xf>
    <xf numFmtId="164" fontId="28" fillId="2" borderId="25" xfId="1" applyNumberFormat="1" applyFont="1" applyFill="1" applyBorder="1" applyAlignment="1" applyProtection="1">
      <alignment horizontal="center"/>
      <protection hidden="1"/>
    </xf>
    <xf numFmtId="0" fontId="28" fillId="6" borderId="0" xfId="0" applyFont="1" applyFill="1" applyProtection="1">
      <protection hidden="1"/>
    </xf>
    <xf numFmtId="0" fontId="28" fillId="9" borderId="0" xfId="0" applyFont="1" applyFill="1" applyProtection="1">
      <protection hidden="1"/>
    </xf>
    <xf numFmtId="0" fontId="28" fillId="2" borderId="26" xfId="0" applyFont="1" applyFill="1" applyBorder="1" applyAlignment="1" applyProtection="1">
      <alignment horizontal="center"/>
      <protection hidden="1"/>
    </xf>
    <xf numFmtId="0" fontId="28" fillId="7" borderId="27" xfId="0" applyFont="1" applyFill="1" applyBorder="1" applyProtection="1">
      <protection hidden="1"/>
    </xf>
    <xf numFmtId="9" fontId="28" fillId="2" borderId="27" xfId="1" applyFont="1" applyFill="1" applyBorder="1" applyAlignment="1" applyProtection="1">
      <alignment horizontal="center"/>
      <protection hidden="1"/>
    </xf>
    <xf numFmtId="164" fontId="28" fillId="2" borderId="28" xfId="1" applyNumberFormat="1" applyFont="1" applyFill="1" applyBorder="1" applyAlignment="1" applyProtection="1">
      <alignment horizontal="center"/>
      <protection hidden="1"/>
    </xf>
    <xf numFmtId="0" fontId="28" fillId="4" borderId="16" xfId="0" applyFont="1" applyFill="1" applyBorder="1" applyAlignment="1" applyProtection="1">
      <alignment horizontal="center"/>
      <protection hidden="1"/>
    </xf>
    <xf numFmtId="9" fontId="29" fillId="4" borderId="16" xfId="1" applyFont="1" applyFill="1" applyBorder="1" applyAlignment="1" applyProtection="1">
      <alignment horizontal="center"/>
      <protection hidden="1"/>
    </xf>
    <xf numFmtId="164" fontId="29" fillId="4" borderId="16" xfId="1" applyNumberFormat="1" applyFont="1" applyFill="1" applyBorder="1" applyAlignment="1" applyProtection="1">
      <alignment horizontal="center"/>
      <protection hidden="1"/>
    </xf>
    <xf numFmtId="0" fontId="28" fillId="2" borderId="0" xfId="0" applyFont="1" applyFill="1" applyAlignment="1" applyProtection="1">
      <alignment horizontal="left"/>
      <protection hidden="1"/>
    </xf>
    <xf numFmtId="164" fontId="29" fillId="2" borderId="0" xfId="1" applyNumberFormat="1" applyFont="1" applyFill="1" applyBorder="1" applyAlignment="1" applyProtection="1">
      <alignment horizontal="center"/>
      <protection hidden="1"/>
    </xf>
    <xf numFmtId="0" fontId="30" fillId="2" borderId="0" xfId="0" applyFont="1" applyFill="1" applyProtection="1">
      <protection hidden="1"/>
    </xf>
    <xf numFmtId="0" fontId="28" fillId="4" borderId="16" xfId="0" applyFont="1" applyFill="1" applyBorder="1" applyAlignment="1" applyProtection="1">
      <alignment horizontal="center" vertical="center" wrapText="1"/>
      <protection hidden="1"/>
    </xf>
    <xf numFmtId="0" fontId="20" fillId="0" borderId="0" xfId="0" applyFont="1" applyAlignment="1" applyProtection="1">
      <alignment horizontal="center"/>
      <protection hidden="1"/>
    </xf>
    <xf numFmtId="9" fontId="28" fillId="4" borderId="16" xfId="1" applyFont="1" applyFill="1" applyBorder="1" applyAlignment="1" applyProtection="1">
      <alignment horizontal="center"/>
      <protection hidden="1"/>
    </xf>
    <xf numFmtId="0" fontId="29" fillId="4" borderId="16" xfId="0" applyFont="1" applyFill="1" applyBorder="1" applyAlignment="1" applyProtection="1">
      <alignment horizontal="center" vertical="center" wrapText="1"/>
      <protection hidden="1"/>
    </xf>
    <xf numFmtId="0" fontId="28" fillId="0" borderId="16" xfId="0" applyFont="1" applyBorder="1" applyAlignment="1" applyProtection="1">
      <alignment horizontal="center"/>
      <protection hidden="1"/>
    </xf>
    <xf numFmtId="4" fontId="28" fillId="0" borderId="16" xfId="0" applyNumberFormat="1" applyFont="1" applyBorder="1" applyAlignment="1" applyProtection="1">
      <alignment horizontal="center"/>
      <protection locked="0" hidden="1"/>
    </xf>
    <xf numFmtId="0" fontId="28" fillId="0" borderId="16" xfId="0" applyFont="1" applyBorder="1" applyAlignment="1" applyProtection="1">
      <alignment horizontal="center"/>
      <protection locked="0" hidden="1"/>
    </xf>
    <xf numFmtId="0" fontId="20" fillId="2" borderId="0" xfId="0" applyFont="1" applyFill="1" applyAlignment="1" applyProtection="1">
      <alignment horizontal="center"/>
      <protection hidden="1"/>
    </xf>
    <xf numFmtId="0" fontId="41" fillId="2" borderId="0" xfId="0" applyFont="1" applyFill="1" applyAlignment="1" applyProtection="1">
      <alignment vertical="top" wrapText="1"/>
      <protection hidden="1"/>
    </xf>
    <xf numFmtId="0" fontId="20" fillId="2" borderId="0" xfId="0" applyFont="1" applyFill="1" applyAlignment="1" applyProtection="1">
      <alignment horizontal="center" vertical="center"/>
      <protection hidden="1"/>
    </xf>
    <xf numFmtId="0" fontId="30" fillId="0" borderId="0" xfId="0" applyFont="1" applyProtection="1">
      <protection hidden="1"/>
    </xf>
    <xf numFmtId="0" fontId="30" fillId="0" borderId="0" xfId="0" applyFont="1" applyAlignment="1" applyProtection="1">
      <alignment horizontal="center"/>
      <protection hidden="1"/>
    </xf>
    <xf numFmtId="49" fontId="16" fillId="2" borderId="0" xfId="0" applyNumberFormat="1" applyFont="1" applyFill="1" applyAlignment="1" applyProtection="1">
      <alignment vertical="center"/>
      <protection hidden="1"/>
    </xf>
    <xf numFmtId="2" fontId="20" fillId="0" borderId="0" xfId="0" applyNumberFormat="1" applyFont="1" applyAlignment="1" applyProtection="1">
      <alignment horizontal="center"/>
      <protection hidden="1"/>
    </xf>
    <xf numFmtId="0" fontId="28" fillId="2" borderId="24" xfId="0" applyFont="1" applyFill="1" applyBorder="1" applyAlignment="1" applyProtection="1">
      <alignment vertical="center" wrapText="1"/>
      <protection hidden="1"/>
    </xf>
    <xf numFmtId="0" fontId="28" fillId="2" borderId="19" xfId="0" applyFont="1" applyFill="1" applyBorder="1" applyAlignment="1" applyProtection="1">
      <alignment horizontal="center" vertical="center"/>
      <protection hidden="1"/>
    </xf>
    <xf numFmtId="0" fontId="28" fillId="2" borderId="16" xfId="0" applyFont="1" applyFill="1" applyBorder="1" applyAlignment="1" applyProtection="1">
      <alignment horizontal="center" vertical="center"/>
      <protection hidden="1"/>
    </xf>
    <xf numFmtId="0" fontId="28" fillId="2" borderId="29" xfId="0" applyFont="1" applyFill="1" applyBorder="1" applyAlignment="1" applyProtection="1">
      <alignment vertical="center" wrapText="1"/>
      <protection hidden="1"/>
    </xf>
    <xf numFmtId="0" fontId="20" fillId="3" borderId="19" xfId="0" applyFont="1" applyFill="1" applyBorder="1" applyAlignment="1" applyProtection="1">
      <alignment horizontal="center"/>
      <protection hidden="1"/>
    </xf>
    <xf numFmtId="0" fontId="20" fillId="5" borderId="16" xfId="0" applyFont="1" applyFill="1" applyBorder="1" applyAlignment="1" applyProtection="1">
      <alignment horizontal="center"/>
      <protection hidden="1"/>
    </xf>
    <xf numFmtId="0" fontId="20" fillId="10" borderId="16" xfId="0" applyFont="1" applyFill="1" applyBorder="1" applyAlignment="1" applyProtection="1">
      <alignment horizontal="center"/>
      <protection hidden="1"/>
    </xf>
    <xf numFmtId="0" fontId="20" fillId="9" borderId="16" xfId="0" applyFont="1" applyFill="1" applyBorder="1" applyAlignment="1" applyProtection="1">
      <alignment horizontal="center"/>
      <protection hidden="1"/>
    </xf>
    <xf numFmtId="0" fontId="20" fillId="7" borderId="16" xfId="0" applyFont="1" applyFill="1" applyBorder="1" applyAlignment="1" applyProtection="1">
      <alignment horizontal="center"/>
      <protection hidden="1"/>
    </xf>
    <xf numFmtId="0" fontId="28" fillId="2" borderId="29" xfId="0" applyFont="1" applyFill="1" applyBorder="1" applyAlignment="1" applyProtection="1">
      <alignment horizontal="left" vertical="center"/>
      <protection hidden="1"/>
    </xf>
    <xf numFmtId="165" fontId="28" fillId="2" borderId="16" xfId="0" applyNumberFormat="1" applyFont="1" applyFill="1" applyBorder="1" applyAlignment="1" applyProtection="1">
      <alignment horizontal="center" vertical="center"/>
      <protection hidden="1"/>
    </xf>
    <xf numFmtId="165" fontId="28" fillId="2" borderId="16" xfId="0" applyNumberFormat="1" applyFont="1" applyFill="1" applyBorder="1" applyAlignment="1" applyProtection="1">
      <alignment horizontal="center" vertical="center" wrapText="1"/>
      <protection hidden="1"/>
    </xf>
    <xf numFmtId="0" fontId="28" fillId="2" borderId="16" xfId="0" applyFont="1" applyFill="1" applyBorder="1" applyAlignment="1" applyProtection="1">
      <alignment horizontal="left" vertical="center"/>
      <protection hidden="1"/>
    </xf>
    <xf numFmtId="0" fontId="20" fillId="4" borderId="16" xfId="0" applyFont="1" applyFill="1" applyBorder="1" applyAlignment="1" applyProtection="1">
      <alignment horizontal="center"/>
      <protection hidden="1"/>
    </xf>
    <xf numFmtId="165" fontId="20" fillId="4" borderId="16" xfId="1" applyNumberFormat="1" applyFont="1" applyFill="1" applyBorder="1" applyAlignment="1" applyProtection="1">
      <alignment horizontal="center"/>
      <protection hidden="1"/>
    </xf>
    <xf numFmtId="2" fontId="20" fillId="4" borderId="16" xfId="1" applyNumberFormat="1" applyFont="1" applyFill="1" applyBorder="1" applyAlignment="1" applyProtection="1">
      <alignment horizontal="center"/>
      <protection hidden="1"/>
    </xf>
    <xf numFmtId="0" fontId="20" fillId="2" borderId="0" xfId="0" applyFont="1" applyFill="1" applyAlignment="1" applyProtection="1">
      <alignment horizontal="left"/>
      <protection hidden="1"/>
    </xf>
    <xf numFmtId="2" fontId="30" fillId="2" borderId="0" xfId="1" applyNumberFormat="1" applyFont="1" applyFill="1" applyBorder="1" applyAlignment="1" applyProtection="1">
      <alignment horizontal="center"/>
      <protection hidden="1"/>
    </xf>
    <xf numFmtId="0" fontId="16" fillId="4" borderId="1" xfId="0" applyFont="1" applyFill="1" applyBorder="1" applyAlignment="1" applyProtection="1">
      <alignment horizontal="left"/>
      <protection hidden="1"/>
    </xf>
    <xf numFmtId="0" fontId="16" fillId="2" borderId="0" xfId="0" applyFont="1" applyFill="1" applyAlignment="1" applyProtection="1">
      <alignment horizontal="left"/>
      <protection hidden="1"/>
    </xf>
    <xf numFmtId="0" fontId="20" fillId="2" borderId="22" xfId="0" applyFont="1" applyFill="1" applyBorder="1" applyProtection="1">
      <protection hidden="1"/>
    </xf>
    <xf numFmtId="0" fontId="20" fillId="2" borderId="17" xfId="0" applyFont="1" applyFill="1" applyBorder="1" applyProtection="1">
      <protection hidden="1"/>
    </xf>
    <xf numFmtId="0" fontId="20" fillId="2" borderId="23" xfId="0" applyFont="1" applyFill="1" applyBorder="1" applyProtection="1">
      <protection hidden="1"/>
    </xf>
    <xf numFmtId="0" fontId="20" fillId="2" borderId="21" xfId="0" applyFont="1" applyFill="1" applyBorder="1" applyProtection="1">
      <protection hidden="1"/>
    </xf>
    <xf numFmtId="0" fontId="30" fillId="2" borderId="0" xfId="0" applyFont="1" applyFill="1" applyAlignment="1" applyProtection="1">
      <alignment horizontal="left"/>
      <protection hidden="1"/>
    </xf>
    <xf numFmtId="0" fontId="20" fillId="2" borderId="16" xfId="0" applyFont="1" applyFill="1" applyBorder="1" applyProtection="1">
      <protection hidden="1"/>
    </xf>
    <xf numFmtId="0" fontId="20" fillId="2" borderId="25" xfId="0" applyFont="1" applyFill="1" applyBorder="1" applyProtection="1">
      <protection hidden="1"/>
    </xf>
    <xf numFmtId="0" fontId="20" fillId="4" borderId="16" xfId="0" applyFont="1" applyFill="1" applyBorder="1" applyProtection="1">
      <protection hidden="1"/>
    </xf>
    <xf numFmtId="0" fontId="30" fillId="4" borderId="16" xfId="0" applyFont="1" applyFill="1" applyBorder="1" applyAlignment="1" applyProtection="1">
      <alignment horizontal="center"/>
      <protection hidden="1"/>
    </xf>
    <xf numFmtId="0" fontId="36" fillId="4" borderId="16" xfId="0" applyFont="1" applyFill="1" applyBorder="1" applyAlignment="1" applyProtection="1">
      <alignment horizontal="center"/>
      <protection hidden="1"/>
    </xf>
    <xf numFmtId="0" fontId="20" fillId="4" borderId="29" xfId="0" applyFont="1" applyFill="1" applyBorder="1" applyAlignment="1" applyProtection="1">
      <alignment horizontal="center"/>
      <protection hidden="1"/>
    </xf>
    <xf numFmtId="165" fontId="20" fillId="4" borderId="16" xfId="0" applyNumberFormat="1" applyFont="1" applyFill="1" applyBorder="1" applyAlignment="1" applyProtection="1">
      <alignment horizontal="center"/>
      <protection hidden="1"/>
    </xf>
    <xf numFmtId="0" fontId="20" fillId="2" borderId="0" xfId="0" applyFont="1" applyFill="1" applyAlignment="1" applyProtection="1">
      <alignment horizontal="right"/>
      <protection hidden="1"/>
    </xf>
    <xf numFmtId="0" fontId="20" fillId="2" borderId="26" xfId="0" applyFont="1" applyFill="1" applyBorder="1" applyProtection="1">
      <protection hidden="1"/>
    </xf>
    <xf numFmtId="0" fontId="20" fillId="2" borderId="27" xfId="0" applyFont="1" applyFill="1" applyBorder="1" applyProtection="1">
      <protection hidden="1"/>
    </xf>
    <xf numFmtId="0" fontId="20" fillId="2" borderId="28" xfId="0" applyFont="1" applyFill="1" applyBorder="1" applyProtection="1">
      <protection hidden="1"/>
    </xf>
    <xf numFmtId="0" fontId="30" fillId="2" borderId="16" xfId="0" applyFont="1" applyFill="1" applyBorder="1" applyAlignment="1" applyProtection="1">
      <alignment horizontal="center"/>
      <protection hidden="1"/>
    </xf>
    <xf numFmtId="165" fontId="20" fillId="0" borderId="0" xfId="0" applyNumberFormat="1" applyFont="1" applyAlignment="1" applyProtection="1">
      <alignment horizontal="center"/>
      <protection hidden="1"/>
    </xf>
    <xf numFmtId="2" fontId="20" fillId="0" borderId="32" xfId="0" applyNumberFormat="1" applyFont="1" applyBorder="1" applyAlignment="1" applyProtection="1">
      <alignment horizontal="center" vertical="center"/>
      <protection locked="0" hidden="1"/>
    </xf>
    <xf numFmtId="2" fontId="20" fillId="0" borderId="30" xfId="0" applyNumberFormat="1" applyFont="1" applyBorder="1" applyAlignment="1" applyProtection="1">
      <alignment horizontal="center" vertical="center"/>
      <protection locked="0" hidden="1"/>
    </xf>
    <xf numFmtId="0" fontId="20" fillId="2" borderId="29" xfId="0" applyFont="1" applyFill="1" applyBorder="1" applyProtection="1">
      <protection locked="0" hidden="1"/>
    </xf>
    <xf numFmtId="0" fontId="20" fillId="2" borderId="16" xfId="0" applyFont="1" applyFill="1" applyBorder="1" applyProtection="1">
      <protection locked="0" hidden="1"/>
    </xf>
    <xf numFmtId="10" fontId="20" fillId="2" borderId="24" xfId="0" applyNumberFormat="1" applyFont="1" applyFill="1" applyBorder="1" applyProtection="1">
      <protection locked="0" hidden="1"/>
    </xf>
    <xf numFmtId="10" fontId="20" fillId="2" borderId="16" xfId="0" applyNumberFormat="1" applyFont="1" applyFill="1" applyBorder="1" applyProtection="1">
      <protection locked="0" hidden="1"/>
    </xf>
    <xf numFmtId="0" fontId="38" fillId="14" borderId="0" xfId="0" applyFont="1" applyFill="1" applyAlignment="1" applyProtection="1">
      <alignment horizontal="center" vertical="center"/>
      <protection hidden="1"/>
    </xf>
    <xf numFmtId="0" fontId="30" fillId="2" borderId="0" xfId="0" applyFont="1" applyFill="1" applyAlignment="1" applyProtection="1">
      <alignment horizontal="center"/>
      <protection hidden="1"/>
    </xf>
    <xf numFmtId="49" fontId="31" fillId="2" borderId="0" xfId="0" applyNumberFormat="1" applyFont="1" applyFill="1" applyAlignment="1" applyProtection="1">
      <alignment horizontal="left" vertical="center"/>
      <protection hidden="1"/>
    </xf>
    <xf numFmtId="0" fontId="35" fillId="2" borderId="0" xfId="0" applyFont="1" applyFill="1" applyAlignment="1" applyProtection="1">
      <alignment horizontal="left" vertical="center"/>
      <protection hidden="1"/>
    </xf>
    <xf numFmtId="2" fontId="20" fillId="2" borderId="0" xfId="0" applyNumberFormat="1" applyFont="1" applyFill="1" applyAlignment="1" applyProtection="1">
      <alignment horizontal="center"/>
      <protection hidden="1"/>
    </xf>
    <xf numFmtId="49" fontId="20" fillId="2" borderId="0" xfId="0" applyNumberFormat="1" applyFont="1" applyFill="1" applyAlignment="1" applyProtection="1">
      <alignment horizontal="left" vertical="center"/>
      <protection hidden="1"/>
    </xf>
    <xf numFmtId="0" fontId="28" fillId="0" borderId="16" xfId="0" applyFont="1" applyBorder="1" applyAlignment="1" applyProtection="1">
      <alignment horizontal="center" vertical="center"/>
      <protection hidden="1"/>
    </xf>
    <xf numFmtId="0" fontId="20" fillId="3" borderId="23" xfId="0" applyFont="1" applyFill="1" applyBorder="1" applyAlignment="1" applyProtection="1">
      <alignment horizontal="center"/>
      <protection hidden="1"/>
    </xf>
    <xf numFmtId="0" fontId="20" fillId="5" borderId="24" xfId="0" applyFont="1" applyFill="1" applyBorder="1" applyAlignment="1" applyProtection="1">
      <alignment horizontal="center"/>
      <protection hidden="1"/>
    </xf>
    <xf numFmtId="0" fontId="20" fillId="10" borderId="24" xfId="0" applyFont="1" applyFill="1" applyBorder="1" applyAlignment="1" applyProtection="1">
      <alignment horizontal="center"/>
      <protection hidden="1"/>
    </xf>
    <xf numFmtId="0" fontId="20" fillId="9" borderId="24" xfId="0" applyFont="1" applyFill="1" applyBorder="1" applyAlignment="1" applyProtection="1">
      <alignment horizontal="center"/>
      <protection hidden="1"/>
    </xf>
    <xf numFmtId="0" fontId="20" fillId="7" borderId="24" xfId="0" applyFont="1" applyFill="1" applyBorder="1" applyAlignment="1" applyProtection="1">
      <alignment horizontal="center"/>
      <protection hidden="1"/>
    </xf>
    <xf numFmtId="0" fontId="28" fillId="2" borderId="26" xfId="0" applyFont="1" applyFill="1" applyBorder="1" applyAlignment="1" applyProtection="1">
      <alignment horizontal="left" vertical="center"/>
      <protection hidden="1"/>
    </xf>
    <xf numFmtId="165" fontId="20" fillId="2" borderId="16" xfId="0" applyNumberFormat="1" applyFont="1" applyFill="1" applyBorder="1" applyAlignment="1" applyProtection="1">
      <alignment horizontal="center" vertical="center"/>
      <protection hidden="1"/>
    </xf>
    <xf numFmtId="0" fontId="28" fillId="2" borderId="18" xfId="0" applyFont="1" applyFill="1" applyBorder="1" applyAlignment="1" applyProtection="1">
      <alignment horizontal="left" vertical="center"/>
      <protection hidden="1"/>
    </xf>
    <xf numFmtId="0" fontId="28" fillId="2" borderId="0" xfId="0" applyFont="1" applyFill="1" applyAlignment="1" applyProtection="1">
      <alignment horizontal="center" vertical="center"/>
      <protection hidden="1"/>
    </xf>
    <xf numFmtId="0" fontId="42" fillId="2" borderId="0" xfId="0" applyFont="1" applyFill="1" applyAlignment="1" applyProtection="1">
      <alignment horizontal="center" vertical="center"/>
      <protection hidden="1"/>
    </xf>
    <xf numFmtId="0" fontId="29" fillId="4" borderId="16" xfId="0" applyFont="1" applyFill="1" applyBorder="1" applyAlignment="1" applyProtection="1">
      <alignment horizontal="center"/>
      <protection hidden="1"/>
    </xf>
    <xf numFmtId="0" fontId="29" fillId="4" borderId="16" xfId="0" applyFont="1" applyFill="1" applyBorder="1" applyAlignment="1" applyProtection="1">
      <alignment horizontal="center" vertical="center"/>
      <protection hidden="1"/>
    </xf>
    <xf numFmtId="0" fontId="32" fillId="2" borderId="0" xfId="0" applyFont="1" applyFill="1" applyProtection="1">
      <protection hidden="1"/>
    </xf>
    <xf numFmtId="0" fontId="28" fillId="0" borderId="0" xfId="0" applyFont="1" applyProtection="1">
      <protection hidden="1"/>
    </xf>
    <xf numFmtId="0" fontId="28" fillId="0" borderId="0" xfId="0" applyFont="1" applyAlignment="1" applyProtection="1">
      <alignment horizontal="center" vertical="center"/>
      <protection hidden="1"/>
    </xf>
    <xf numFmtId="0" fontId="32" fillId="0" borderId="0" xfId="0" applyFont="1" applyProtection="1">
      <protection hidden="1"/>
    </xf>
    <xf numFmtId="0" fontId="29" fillId="0" borderId="0" xfId="0" applyFont="1" applyProtection="1">
      <protection hidden="1"/>
    </xf>
    <xf numFmtId="0" fontId="29" fillId="0" borderId="0" xfId="0" applyFont="1" applyAlignment="1" applyProtection="1">
      <alignment horizontal="center" vertical="center"/>
      <protection hidden="1"/>
    </xf>
    <xf numFmtId="0" fontId="28" fillId="2" borderId="37" xfId="0" applyFont="1" applyFill="1" applyBorder="1" applyAlignment="1" applyProtection="1">
      <alignment vertical="center" wrapText="1"/>
      <protection hidden="1"/>
    </xf>
    <xf numFmtId="0" fontId="28" fillId="3" borderId="23" xfId="0" applyFont="1" applyFill="1" applyBorder="1" applyAlignment="1" applyProtection="1">
      <alignment horizontal="center"/>
      <protection hidden="1"/>
    </xf>
    <xf numFmtId="0" fontId="28" fillId="5" borderId="24" xfId="0" applyFont="1" applyFill="1" applyBorder="1" applyAlignment="1" applyProtection="1">
      <alignment horizontal="center"/>
      <protection hidden="1"/>
    </xf>
    <xf numFmtId="0" fontId="28" fillId="10" borderId="24" xfId="0" applyFont="1" applyFill="1" applyBorder="1" applyAlignment="1" applyProtection="1">
      <alignment horizontal="center"/>
      <protection hidden="1"/>
    </xf>
    <xf numFmtId="0" fontId="28" fillId="9" borderId="24" xfId="0" applyFont="1" applyFill="1" applyBorder="1" applyAlignment="1" applyProtection="1">
      <alignment horizontal="center"/>
      <protection hidden="1"/>
    </xf>
    <xf numFmtId="0" fontId="28" fillId="7" borderId="24" xfId="0" applyFont="1" applyFill="1" applyBorder="1" applyAlignment="1" applyProtection="1">
      <alignment horizontal="center"/>
      <protection hidden="1"/>
    </xf>
    <xf numFmtId="2" fontId="28" fillId="2" borderId="16" xfId="0" applyNumberFormat="1" applyFont="1" applyFill="1" applyBorder="1" applyAlignment="1" applyProtection="1">
      <alignment horizontal="center" vertical="center"/>
      <protection hidden="1"/>
    </xf>
    <xf numFmtId="0" fontId="28" fillId="4" borderId="16" xfId="0" applyFont="1" applyFill="1" applyBorder="1" applyProtection="1">
      <protection hidden="1"/>
    </xf>
    <xf numFmtId="0" fontId="28" fillId="0" borderId="0" xfId="0" applyFont="1" applyAlignment="1" applyProtection="1">
      <alignment horizontal="center"/>
      <protection hidden="1"/>
    </xf>
    <xf numFmtId="2" fontId="28" fillId="4" borderId="16" xfId="1" applyNumberFormat="1" applyFont="1" applyFill="1" applyBorder="1" applyAlignment="1" applyProtection="1">
      <alignment horizontal="center"/>
      <protection hidden="1"/>
    </xf>
    <xf numFmtId="0" fontId="32" fillId="2" borderId="22" xfId="0" applyFont="1" applyFill="1" applyBorder="1" applyProtection="1">
      <protection hidden="1"/>
    </xf>
    <xf numFmtId="0" fontId="32" fillId="2" borderId="17" xfId="0" applyFont="1" applyFill="1" applyBorder="1" applyProtection="1">
      <protection hidden="1"/>
    </xf>
    <xf numFmtId="0" fontId="32" fillId="2" borderId="23" xfId="0" applyFont="1" applyFill="1" applyBorder="1" applyProtection="1">
      <protection hidden="1"/>
    </xf>
    <xf numFmtId="0" fontId="32" fillId="2" borderId="21" xfId="0" applyFont="1" applyFill="1" applyBorder="1" applyProtection="1">
      <protection hidden="1"/>
    </xf>
    <xf numFmtId="0" fontId="32" fillId="2" borderId="25" xfId="0" applyFont="1" applyFill="1" applyBorder="1" applyProtection="1">
      <protection hidden="1"/>
    </xf>
    <xf numFmtId="0" fontId="28" fillId="2" borderId="0" xfId="0" applyFont="1" applyFill="1" applyAlignment="1" applyProtection="1">
      <alignment horizontal="center"/>
      <protection hidden="1"/>
    </xf>
    <xf numFmtId="0" fontId="32" fillId="2" borderId="26" xfId="0" applyFont="1" applyFill="1" applyBorder="1" applyProtection="1">
      <protection hidden="1"/>
    </xf>
    <xf numFmtId="0" fontId="32" fillId="2" borderId="27" xfId="0" applyFont="1" applyFill="1" applyBorder="1" applyProtection="1">
      <protection hidden="1"/>
    </xf>
    <xf numFmtId="0" fontId="32" fillId="2" borderId="28" xfId="0" applyFont="1" applyFill="1" applyBorder="1" applyProtection="1">
      <protection hidden="1"/>
    </xf>
    <xf numFmtId="0" fontId="28" fillId="2" borderId="16" xfId="0" applyFont="1" applyFill="1" applyBorder="1" applyAlignment="1" applyProtection="1">
      <alignment horizontal="center"/>
      <protection locked="0" hidden="1"/>
    </xf>
    <xf numFmtId="0" fontId="28" fillId="0" borderId="16" xfId="0" applyFont="1" applyBorder="1" applyProtection="1">
      <protection locked="0" hidden="1"/>
    </xf>
    <xf numFmtId="4" fontId="28" fillId="0" borderId="16" xfId="0" applyNumberFormat="1" applyFont="1" applyBorder="1" applyAlignment="1" applyProtection="1">
      <alignment horizontal="center" vertical="center"/>
      <protection locked="0" hidden="1"/>
    </xf>
    <xf numFmtId="0" fontId="32" fillId="0" borderId="0" xfId="0" applyFont="1" applyAlignment="1" applyProtection="1">
      <alignment horizontal="center"/>
      <protection hidden="1"/>
    </xf>
    <xf numFmtId="2" fontId="32" fillId="0" borderId="0" xfId="0" applyNumberFormat="1" applyFont="1" applyAlignment="1" applyProtection="1">
      <alignment horizontal="center"/>
      <protection hidden="1"/>
    </xf>
    <xf numFmtId="4" fontId="32" fillId="0" borderId="0" xfId="0" applyNumberFormat="1" applyFont="1" applyAlignment="1" applyProtection="1">
      <alignment horizontal="center"/>
      <protection hidden="1"/>
    </xf>
    <xf numFmtId="0" fontId="37" fillId="14" borderId="0" xfId="0" applyFont="1" applyFill="1" applyAlignment="1" applyProtection="1">
      <alignment horizontal="center" vertical="center"/>
      <protection hidden="1"/>
    </xf>
    <xf numFmtId="0" fontId="31" fillId="0" borderId="0" xfId="0" applyFont="1" applyProtection="1">
      <protection hidden="1"/>
    </xf>
    <xf numFmtId="0" fontId="31" fillId="0" borderId="0" xfId="0" applyFont="1" applyAlignment="1" applyProtection="1">
      <alignment horizontal="center"/>
      <protection hidden="1"/>
    </xf>
    <xf numFmtId="4" fontId="31" fillId="0" borderId="0" xfId="0" applyNumberFormat="1" applyFont="1" applyAlignment="1" applyProtection="1">
      <alignment horizontal="center"/>
      <protection hidden="1"/>
    </xf>
    <xf numFmtId="0" fontId="20" fillId="2" borderId="0" xfId="0" applyFont="1" applyFill="1" applyAlignment="1" applyProtection="1">
      <alignment horizontal="left" vertical="center"/>
      <protection hidden="1"/>
    </xf>
    <xf numFmtId="0" fontId="40" fillId="2" borderId="0" xfId="0" applyFont="1" applyFill="1" applyAlignment="1" applyProtection="1">
      <alignment horizontal="left" vertical="center"/>
      <protection hidden="1"/>
    </xf>
    <xf numFmtId="0" fontId="20" fillId="2" borderId="16" xfId="0" applyFont="1" applyFill="1" applyBorder="1" applyAlignment="1" applyProtection="1">
      <alignment horizontal="center" wrapText="1"/>
      <protection hidden="1"/>
    </xf>
    <xf numFmtId="2" fontId="20" fillId="0" borderId="16" xfId="1" applyNumberFormat="1" applyFont="1" applyBorder="1" applyAlignment="1" applyProtection="1">
      <alignment horizontal="center"/>
      <protection hidden="1"/>
    </xf>
    <xf numFmtId="165" fontId="20" fillId="2" borderId="18" xfId="1" applyNumberFormat="1" applyFont="1" applyFill="1" applyBorder="1" applyAlignment="1" applyProtection="1">
      <alignment horizontal="left"/>
      <protection hidden="1"/>
    </xf>
    <xf numFmtId="165" fontId="20" fillId="2" borderId="19" xfId="1" applyNumberFormat="1" applyFont="1" applyFill="1" applyBorder="1" applyAlignment="1" applyProtection="1">
      <protection hidden="1"/>
    </xf>
    <xf numFmtId="165" fontId="20" fillId="2" borderId="18" xfId="1" applyNumberFormat="1" applyFont="1" applyFill="1" applyBorder="1" applyAlignment="1" applyProtection="1">
      <protection hidden="1"/>
    </xf>
    <xf numFmtId="2" fontId="30" fillId="4" borderId="16" xfId="1" applyNumberFormat="1" applyFont="1" applyFill="1" applyBorder="1" applyAlignment="1" applyProtection="1">
      <alignment horizontal="center"/>
      <protection hidden="1"/>
    </xf>
    <xf numFmtId="0" fontId="32" fillId="2" borderId="0" xfId="0" applyFont="1" applyFill="1" applyAlignment="1" applyProtection="1">
      <alignment horizontal="center"/>
      <protection hidden="1"/>
    </xf>
    <xf numFmtId="2" fontId="32" fillId="2" borderId="0" xfId="0" applyNumberFormat="1" applyFont="1" applyFill="1" applyAlignment="1" applyProtection="1">
      <alignment horizontal="center"/>
      <protection hidden="1"/>
    </xf>
    <xf numFmtId="4" fontId="32" fillId="2" borderId="0" xfId="0" applyNumberFormat="1" applyFont="1" applyFill="1" applyAlignment="1" applyProtection="1">
      <alignment horizontal="center"/>
      <protection hidden="1"/>
    </xf>
    <xf numFmtId="0" fontId="0" fillId="2" borderId="0" xfId="0" applyFill="1" applyProtection="1">
      <protection hidden="1"/>
    </xf>
    <xf numFmtId="0" fontId="0" fillId="0" borderId="0" xfId="0" applyProtection="1">
      <protection hidden="1"/>
    </xf>
    <xf numFmtId="0" fontId="1" fillId="2" borderId="0" xfId="0" applyFont="1" applyFill="1" applyAlignment="1" applyProtection="1">
      <alignment horizontal="right" vertical="center"/>
      <protection hidden="1"/>
    </xf>
    <xf numFmtId="0" fontId="1" fillId="2" borderId="0" xfId="0" applyFont="1" applyFill="1" applyAlignment="1" applyProtection="1">
      <alignment horizontal="left" vertical="center"/>
      <protection hidden="1"/>
    </xf>
    <xf numFmtId="0" fontId="2" fillId="2" borderId="0" xfId="0" applyFont="1" applyFill="1" applyAlignment="1" applyProtection="1">
      <alignment vertical="center" wrapText="1"/>
      <protection hidden="1"/>
    </xf>
    <xf numFmtId="0" fontId="3" fillId="4" borderId="2" xfId="0" applyFont="1" applyFill="1" applyBorder="1" applyAlignment="1" applyProtection="1">
      <alignment vertical="center" wrapText="1"/>
      <protection hidden="1"/>
    </xf>
    <xf numFmtId="0" fontId="4" fillId="0" borderId="2" xfId="0" applyFont="1" applyBorder="1" applyAlignment="1" applyProtection="1">
      <alignment vertical="center" wrapText="1"/>
      <protection hidden="1"/>
    </xf>
    <xf numFmtId="0" fontId="4" fillId="2" borderId="0" xfId="0" applyFont="1" applyFill="1" applyAlignment="1" applyProtection="1">
      <alignment vertical="center" wrapText="1"/>
      <protection hidden="1"/>
    </xf>
    <xf numFmtId="10" fontId="4" fillId="2" borderId="0" xfId="0" applyNumberFormat="1" applyFont="1" applyFill="1" applyAlignment="1" applyProtection="1">
      <alignment horizontal="center" vertical="center"/>
      <protection hidden="1"/>
    </xf>
    <xf numFmtId="0" fontId="4" fillId="2" borderId="0" xfId="0" applyFont="1" applyFill="1" applyAlignment="1" applyProtection="1">
      <alignment horizontal="left" vertical="center"/>
      <protection hidden="1"/>
    </xf>
    <xf numFmtId="0" fontId="3" fillId="4" borderId="33" xfId="0" applyFont="1" applyFill="1" applyBorder="1" applyAlignment="1" applyProtection="1">
      <alignment vertical="center" wrapText="1"/>
      <protection hidden="1"/>
    </xf>
    <xf numFmtId="0" fontId="3" fillId="0" borderId="7" xfId="0" applyFont="1" applyBorder="1" applyAlignment="1" applyProtection="1">
      <alignment horizontal="left" vertical="center"/>
      <protection hidden="1"/>
    </xf>
    <xf numFmtId="0" fontId="4" fillId="0" borderId="7" xfId="0" applyFont="1" applyBorder="1" applyAlignment="1" applyProtection="1">
      <alignment vertical="center" wrapText="1"/>
      <protection hidden="1"/>
    </xf>
    <xf numFmtId="0" fontId="4" fillId="0" borderId="9"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protection hidden="1"/>
    </xf>
    <xf numFmtId="0" fontId="4" fillId="0" borderId="1"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10" fontId="4" fillId="0" borderId="9" xfId="0" applyNumberFormat="1" applyFont="1" applyBorder="1" applyAlignment="1" applyProtection="1">
      <alignment horizontal="center" vertical="center"/>
      <protection hidden="1"/>
    </xf>
    <xf numFmtId="0" fontId="4" fillId="0" borderId="7" xfId="0" applyFont="1" applyBorder="1" applyAlignment="1" applyProtection="1">
      <alignment horizontal="left" vertical="center"/>
      <protection hidden="1"/>
    </xf>
    <xf numFmtId="0" fontId="4" fillId="0" borderId="9" xfId="0" applyFont="1" applyBorder="1" applyAlignment="1" applyProtection="1">
      <alignment horizontal="center" vertical="center"/>
      <protection hidden="1"/>
    </xf>
    <xf numFmtId="0" fontId="4" fillId="0" borderId="36" xfId="0" applyFont="1" applyBorder="1" applyAlignment="1" applyProtection="1">
      <alignment horizontal="left" vertical="center"/>
      <protection hidden="1"/>
    </xf>
    <xf numFmtId="0" fontId="4" fillId="0" borderId="11"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6" fillId="2" borderId="0" xfId="0" applyFont="1" applyFill="1" applyAlignment="1" applyProtection="1">
      <alignment horizontal="left" vertical="center"/>
      <protection hidden="1"/>
    </xf>
    <xf numFmtId="0" fontId="0" fillId="12" borderId="0" xfId="0" applyFill="1" applyProtection="1">
      <protection hidden="1"/>
    </xf>
    <xf numFmtId="0" fontId="15" fillId="12" borderId="0" xfId="0" applyFont="1" applyFill="1" applyProtection="1">
      <protection hidden="1"/>
    </xf>
    <xf numFmtId="169" fontId="29" fillId="4" borderId="16" xfId="0" applyNumberFormat="1" applyFont="1" applyFill="1" applyBorder="1" applyAlignment="1" applyProtection="1">
      <alignment horizontal="center"/>
      <protection hidden="1"/>
    </xf>
    <xf numFmtId="0" fontId="25" fillId="2" borderId="0" xfId="0" applyFont="1" applyFill="1" applyAlignment="1" applyProtection="1">
      <alignment vertical="top"/>
      <protection hidden="1"/>
    </xf>
    <xf numFmtId="2" fontId="30" fillId="4" borderId="16" xfId="1" applyNumberFormat="1" applyFont="1" applyFill="1" applyBorder="1" applyAlignment="1" applyProtection="1">
      <alignment horizontal="center" vertical="center"/>
      <protection hidden="1"/>
    </xf>
    <xf numFmtId="170" fontId="20" fillId="4" borderId="16" xfId="0" applyNumberFormat="1" applyFont="1" applyFill="1" applyBorder="1" applyAlignment="1" applyProtection="1">
      <alignment horizontal="center" vertical="center"/>
      <protection hidden="1"/>
    </xf>
    <xf numFmtId="0" fontId="32" fillId="0" borderId="1" xfId="0" applyFont="1" applyBorder="1" applyAlignment="1" applyProtection="1">
      <alignment horizontal="center"/>
      <protection hidden="1"/>
    </xf>
    <xf numFmtId="0" fontId="28" fillId="2" borderId="1" xfId="0" applyFont="1" applyFill="1" applyBorder="1" applyAlignment="1" applyProtection="1">
      <alignment horizontal="center" vertical="center" wrapText="1"/>
      <protection hidden="1"/>
    </xf>
    <xf numFmtId="0" fontId="31" fillId="0" borderId="1" xfId="0" applyFont="1" applyBorder="1" applyAlignment="1" applyProtection="1">
      <alignment horizontal="center"/>
      <protection hidden="1"/>
    </xf>
    <xf numFmtId="10" fontId="28" fillId="2" borderId="1" xfId="0" applyNumberFormat="1" applyFont="1" applyFill="1" applyBorder="1" applyAlignment="1" applyProtection="1">
      <alignment horizontal="center" vertical="center" wrapText="1"/>
      <protection hidden="1"/>
    </xf>
    <xf numFmtId="10" fontId="32" fillId="0" borderId="0" xfId="0" applyNumberFormat="1" applyFont="1" applyProtection="1">
      <protection hidden="1"/>
    </xf>
    <xf numFmtId="165" fontId="20" fillId="2" borderId="0" xfId="1" applyNumberFormat="1" applyFont="1" applyFill="1" applyBorder="1" applyAlignment="1" applyProtection="1">
      <protection hidden="1"/>
    </xf>
    <xf numFmtId="0" fontId="25" fillId="4" borderId="1" xfId="0" applyFont="1" applyFill="1" applyBorder="1" applyAlignment="1" applyProtection="1">
      <alignment horizontal="center" vertical="center" wrapText="1"/>
      <protection hidden="1"/>
    </xf>
    <xf numFmtId="0" fontId="26" fillId="4" borderId="1" xfId="0" applyFont="1" applyFill="1" applyBorder="1" applyAlignment="1" applyProtection="1">
      <alignment horizontal="center" vertical="center" wrapText="1"/>
      <protection hidden="1"/>
    </xf>
    <xf numFmtId="0" fontId="43" fillId="4" borderId="1" xfId="0" applyFont="1" applyFill="1" applyBorder="1" applyAlignment="1" applyProtection="1">
      <alignment horizontal="center" vertical="center" wrapText="1"/>
      <protection hidden="1"/>
    </xf>
    <xf numFmtId="0" fontId="25" fillId="4" borderId="1" xfId="0" applyFont="1" applyFill="1" applyBorder="1" applyAlignment="1" applyProtection="1">
      <alignment horizontal="center"/>
      <protection hidden="1"/>
    </xf>
    <xf numFmtId="10" fontId="26" fillId="4" borderId="1" xfId="0" applyNumberFormat="1" applyFont="1" applyFill="1" applyBorder="1" applyAlignment="1" applyProtection="1">
      <alignment horizontal="center"/>
      <protection hidden="1"/>
    </xf>
    <xf numFmtId="0" fontId="26" fillId="4" borderId="1" xfId="0" applyFont="1" applyFill="1" applyBorder="1" applyAlignment="1" applyProtection="1">
      <alignment horizontal="center"/>
      <protection hidden="1"/>
    </xf>
    <xf numFmtId="0" fontId="43" fillId="4" borderId="1" xfId="0" applyFont="1" applyFill="1" applyBorder="1" applyAlignment="1" applyProtection="1">
      <alignment horizontal="center"/>
      <protection hidden="1"/>
    </xf>
    <xf numFmtId="4" fontId="43" fillId="4" borderId="1" xfId="0" applyNumberFormat="1" applyFont="1" applyFill="1" applyBorder="1" applyAlignment="1" applyProtection="1">
      <alignment horizontal="center"/>
      <protection hidden="1"/>
    </xf>
    <xf numFmtId="0" fontId="37" fillId="2" borderId="0" xfId="0" applyFont="1" applyFill="1" applyAlignment="1" applyProtection="1">
      <alignment horizontal="center" vertical="center"/>
      <protection hidden="1"/>
    </xf>
    <xf numFmtId="0" fontId="20" fillId="3" borderId="23" xfId="0" applyFont="1" applyFill="1" applyBorder="1" applyProtection="1">
      <protection hidden="1"/>
    </xf>
    <xf numFmtId="0" fontId="20" fillId="5" borderId="25" xfId="0" applyFont="1" applyFill="1" applyBorder="1" applyProtection="1">
      <protection hidden="1"/>
    </xf>
    <xf numFmtId="0" fontId="20" fillId="6" borderId="25" xfId="0" applyFont="1" applyFill="1" applyBorder="1" applyProtection="1">
      <protection hidden="1"/>
    </xf>
    <xf numFmtId="0" fontId="20" fillId="9" borderId="25" xfId="0" applyFont="1" applyFill="1" applyBorder="1" applyProtection="1">
      <protection hidden="1"/>
    </xf>
    <xf numFmtId="0" fontId="20" fillId="11" borderId="28" xfId="0" applyFont="1" applyFill="1" applyBorder="1" applyProtection="1">
      <protection hidden="1"/>
    </xf>
    <xf numFmtId="170" fontId="25" fillId="4" borderId="1" xfId="0" applyNumberFormat="1" applyFont="1" applyFill="1" applyBorder="1" applyAlignment="1" applyProtection="1">
      <alignment horizontal="center"/>
      <protection hidden="1"/>
    </xf>
    <xf numFmtId="170" fontId="43" fillId="4" borderId="1" xfId="0" applyNumberFormat="1" applyFont="1" applyFill="1" applyBorder="1" applyAlignment="1" applyProtection="1">
      <alignment horizontal="center"/>
      <protection hidden="1"/>
    </xf>
    <xf numFmtId="2" fontId="20" fillId="2" borderId="0" xfId="1" applyNumberFormat="1" applyFont="1" applyFill="1" applyBorder="1" applyAlignment="1" applyProtection="1">
      <alignment horizontal="center" vertical="center"/>
      <protection hidden="1"/>
    </xf>
    <xf numFmtId="2" fontId="16" fillId="13" borderId="16" xfId="1" applyNumberFormat="1" applyFont="1" applyFill="1" applyBorder="1" applyAlignment="1" applyProtection="1">
      <alignment horizontal="center"/>
      <protection hidden="1"/>
    </xf>
    <xf numFmtId="171" fontId="28" fillId="4" borderId="16" xfId="1" applyNumberFormat="1" applyFont="1" applyFill="1" applyBorder="1" applyAlignment="1" applyProtection="1">
      <alignment horizontal="center"/>
      <protection hidden="1"/>
    </xf>
    <xf numFmtId="171" fontId="29" fillId="4" borderId="16" xfId="1" applyNumberFormat="1" applyFont="1" applyFill="1" applyBorder="1" applyAlignment="1" applyProtection="1">
      <alignment horizontal="center"/>
      <protection hidden="1"/>
    </xf>
    <xf numFmtId="0" fontId="35" fillId="4" borderId="16" xfId="0" applyFont="1" applyFill="1" applyBorder="1" applyAlignment="1" applyProtection="1">
      <alignment horizontal="center" vertical="center" wrapText="1"/>
      <protection hidden="1"/>
    </xf>
    <xf numFmtId="10" fontId="40" fillId="4" borderId="16" xfId="0" applyNumberFormat="1" applyFont="1" applyFill="1" applyBorder="1" applyAlignment="1" applyProtection="1">
      <alignment horizontal="center"/>
      <protection hidden="1"/>
    </xf>
    <xf numFmtId="10" fontId="35" fillId="4" borderId="16" xfId="0" applyNumberFormat="1" applyFont="1" applyFill="1" applyBorder="1" applyAlignment="1" applyProtection="1">
      <alignment horizontal="center"/>
      <protection hidden="1"/>
    </xf>
    <xf numFmtId="0" fontId="25" fillId="2" borderId="1" xfId="0" applyFont="1" applyFill="1" applyBorder="1" applyAlignment="1" applyProtection="1">
      <alignment horizontal="center"/>
      <protection locked="0" hidden="1"/>
    </xf>
    <xf numFmtId="165" fontId="16" fillId="13" borderId="1" xfId="0" applyNumberFormat="1" applyFont="1" applyFill="1" applyBorder="1" applyAlignment="1" applyProtection="1">
      <alignment horizontal="left"/>
      <protection hidden="1"/>
    </xf>
    <xf numFmtId="49" fontId="26" fillId="2" borderId="38" xfId="0" applyNumberFormat="1" applyFont="1" applyFill="1" applyBorder="1" applyAlignment="1" applyProtection="1">
      <alignment vertical="center"/>
      <protection locked="0" hidden="1"/>
    </xf>
    <xf numFmtId="49" fontId="26" fillId="2" borderId="3" xfId="0" applyNumberFormat="1" applyFont="1" applyFill="1" applyBorder="1" applyAlignment="1" applyProtection="1">
      <alignment vertical="center"/>
      <protection locked="0" hidden="1"/>
    </xf>
    <xf numFmtId="49" fontId="26" fillId="2" borderId="39" xfId="0" applyNumberFormat="1" applyFont="1" applyFill="1" applyBorder="1" applyAlignment="1" applyProtection="1">
      <alignment vertical="center"/>
      <protection locked="0" hidden="1"/>
    </xf>
    <xf numFmtId="49" fontId="26" fillId="2" borderId="40" xfId="0" applyNumberFormat="1" applyFont="1" applyFill="1" applyBorder="1" applyAlignment="1" applyProtection="1">
      <alignment vertical="center"/>
      <protection locked="0" hidden="1"/>
    </xf>
    <xf numFmtId="49" fontId="26" fillId="2" borderId="41" xfId="0" applyNumberFormat="1" applyFont="1" applyFill="1" applyBorder="1" applyAlignment="1" applyProtection="1">
      <alignment vertical="center"/>
      <protection locked="0" hidden="1"/>
    </xf>
    <xf numFmtId="49" fontId="26" fillId="2" borderId="20" xfId="0" applyNumberFormat="1" applyFont="1" applyFill="1" applyBorder="1" applyAlignment="1" applyProtection="1">
      <alignment vertical="center"/>
      <protection locked="0" hidden="1"/>
    </xf>
    <xf numFmtId="49" fontId="26" fillId="2" borderId="19" xfId="0" applyNumberFormat="1" applyFont="1" applyFill="1" applyBorder="1" applyAlignment="1" applyProtection="1">
      <alignment vertical="center"/>
      <protection locked="0" hidden="1"/>
    </xf>
    <xf numFmtId="0" fontId="17" fillId="4" borderId="0" xfId="0" applyFont="1" applyFill="1" applyProtection="1">
      <protection hidden="1"/>
    </xf>
    <xf numFmtId="0" fontId="24" fillId="4" borderId="0" xfId="0" applyFont="1" applyFill="1" applyAlignment="1" applyProtection="1">
      <alignment horizontal="left" vertical="center" indent="1"/>
      <protection hidden="1"/>
    </xf>
    <xf numFmtId="0" fontId="8" fillId="4" borderId="0" xfId="0" applyFont="1" applyFill="1" applyAlignment="1" applyProtection="1">
      <alignment vertical="center"/>
      <protection hidden="1"/>
    </xf>
    <xf numFmtId="0" fontId="1" fillId="4" borderId="0" xfId="0" applyFont="1" applyFill="1" applyAlignment="1" applyProtection="1">
      <alignment horizontal="center" vertical="center"/>
      <protection hidden="1"/>
    </xf>
    <xf numFmtId="0" fontId="1" fillId="4" borderId="0" xfId="0" applyFont="1" applyFill="1" applyProtection="1">
      <protection hidden="1"/>
    </xf>
    <xf numFmtId="0" fontId="1" fillId="4" borderId="0" xfId="0" applyFont="1" applyFill="1" applyAlignment="1" applyProtection="1">
      <alignment vertical="center"/>
      <protection hidden="1"/>
    </xf>
    <xf numFmtId="0" fontId="25" fillId="4" borderId="16" xfId="0" applyFont="1" applyFill="1" applyBorder="1" applyAlignment="1" applyProtection="1">
      <alignment horizontal="center" vertical="center"/>
      <protection hidden="1"/>
    </xf>
    <xf numFmtId="0" fontId="17" fillId="4" borderId="0" xfId="0" applyFont="1" applyFill="1" applyAlignment="1" applyProtection="1">
      <alignment wrapText="1"/>
      <protection hidden="1"/>
    </xf>
    <xf numFmtId="0" fontId="17" fillId="4" borderId="0" xfId="0" applyFont="1" applyFill="1" applyAlignment="1" applyProtection="1">
      <alignment horizontal="left"/>
      <protection hidden="1"/>
    </xf>
    <xf numFmtId="0" fontId="17" fillId="4" borderId="0" xfId="0" applyFont="1" applyFill="1" applyAlignment="1" applyProtection="1">
      <alignment horizontal="center"/>
      <protection hidden="1"/>
    </xf>
    <xf numFmtId="0" fontId="24" fillId="4" borderId="0" xfId="0" applyFont="1" applyFill="1" applyProtection="1">
      <protection hidden="1"/>
    </xf>
    <xf numFmtId="0" fontId="12" fillId="4" borderId="22" xfId="0" applyFont="1" applyFill="1" applyBorder="1" applyAlignment="1" applyProtection="1">
      <alignment horizontal="center"/>
      <protection hidden="1"/>
    </xf>
    <xf numFmtId="0" fontId="12" fillId="4" borderId="21" xfId="0" applyFont="1" applyFill="1" applyBorder="1" applyAlignment="1" applyProtection="1">
      <alignment horizontal="center"/>
      <protection hidden="1"/>
    </xf>
    <xf numFmtId="0" fontId="12" fillId="4" borderId="26" xfId="0" applyFont="1" applyFill="1" applyBorder="1" applyAlignment="1" applyProtection="1">
      <alignment horizontal="center"/>
      <protection hidden="1"/>
    </xf>
    <xf numFmtId="0" fontId="16" fillId="4" borderId="18" xfId="0" applyFont="1" applyFill="1" applyBorder="1" applyProtection="1">
      <protection hidden="1"/>
    </xf>
    <xf numFmtId="0" fontId="17" fillId="4" borderId="16" xfId="0" applyFont="1" applyFill="1" applyBorder="1" applyProtection="1">
      <protection hidden="1"/>
    </xf>
    <xf numFmtId="0" fontId="17" fillId="4" borderId="20" xfId="0" applyFont="1" applyFill="1" applyBorder="1" applyProtection="1">
      <protection hidden="1"/>
    </xf>
    <xf numFmtId="0" fontId="16" fillId="4" borderId="16" xfId="0" applyFont="1" applyFill="1" applyBorder="1" applyAlignment="1" applyProtection="1">
      <alignment horizontal="center"/>
      <protection hidden="1"/>
    </xf>
    <xf numFmtId="0" fontId="17" fillId="4" borderId="16" xfId="0" applyFont="1" applyFill="1" applyBorder="1" applyAlignment="1" applyProtection="1">
      <alignment horizontal="center"/>
      <protection hidden="1"/>
    </xf>
    <xf numFmtId="167" fontId="17" fillId="4" borderId="16" xfId="0" applyNumberFormat="1" applyFont="1" applyFill="1" applyBorder="1" applyAlignment="1" applyProtection="1">
      <alignment horizontal="center"/>
      <protection hidden="1"/>
    </xf>
    <xf numFmtId="0" fontId="17" fillId="2" borderId="16" xfId="0" applyFont="1" applyFill="1" applyBorder="1" applyAlignment="1" applyProtection="1">
      <alignment horizontal="center"/>
      <protection locked="0" hidden="1"/>
    </xf>
    <xf numFmtId="0" fontId="19" fillId="4" borderId="16" xfId="0" applyFont="1" applyFill="1" applyBorder="1" applyProtection="1">
      <protection hidden="1"/>
    </xf>
    <xf numFmtId="0" fontId="17" fillId="2" borderId="16" xfId="0" applyFont="1" applyFill="1" applyBorder="1" applyAlignment="1" applyProtection="1">
      <alignment horizontal="right"/>
      <protection locked="0" hidden="1"/>
    </xf>
    <xf numFmtId="0" fontId="17" fillId="4" borderId="0" xfId="0" applyFont="1" applyFill="1" applyAlignment="1" applyProtection="1">
      <alignment horizontal="right"/>
      <protection hidden="1"/>
    </xf>
    <xf numFmtId="0" fontId="17" fillId="4" borderId="16" xfId="0" applyFont="1" applyFill="1" applyBorder="1" applyAlignment="1" applyProtection="1">
      <alignment horizontal="right"/>
      <protection hidden="1"/>
    </xf>
    <xf numFmtId="0" fontId="19" fillId="4" borderId="0" xfId="0" applyFont="1" applyFill="1" applyProtection="1">
      <protection hidden="1"/>
    </xf>
    <xf numFmtId="0" fontId="17" fillId="4" borderId="27" xfId="0" applyFont="1" applyFill="1" applyBorder="1" applyProtection="1">
      <protection hidden="1"/>
    </xf>
    <xf numFmtId="0" fontId="17" fillId="4" borderId="27" xfId="0" applyFont="1" applyFill="1" applyBorder="1" applyAlignment="1" applyProtection="1">
      <alignment horizontal="right"/>
      <protection hidden="1"/>
    </xf>
    <xf numFmtId="0" fontId="17" fillId="4" borderId="20" xfId="0" applyFont="1" applyFill="1" applyBorder="1" applyAlignment="1" applyProtection="1">
      <alignment horizontal="right"/>
      <protection hidden="1"/>
    </xf>
    <xf numFmtId="0" fontId="16" fillId="4" borderId="16" xfId="0" applyFont="1" applyFill="1" applyBorder="1" applyProtection="1">
      <protection hidden="1"/>
    </xf>
    <xf numFmtId="166" fontId="16" fillId="4" borderId="16" xfId="0" applyNumberFormat="1" applyFont="1" applyFill="1" applyBorder="1" applyAlignment="1" applyProtection="1">
      <alignment horizontal="center"/>
      <protection hidden="1"/>
    </xf>
    <xf numFmtId="0" fontId="16" fillId="4" borderId="0" xfId="0" applyFont="1" applyFill="1" applyAlignment="1" applyProtection="1">
      <alignment horizontal="center"/>
      <protection hidden="1"/>
    </xf>
    <xf numFmtId="166" fontId="17" fillId="4" borderId="16" xfId="0" applyNumberFormat="1" applyFont="1" applyFill="1" applyBorder="1" applyAlignment="1" applyProtection="1">
      <alignment horizontal="center"/>
      <protection hidden="1"/>
    </xf>
    <xf numFmtId="0" fontId="22" fillId="4" borderId="0" xfId="2" applyFont="1" applyFill="1" applyAlignment="1" applyProtection="1">
      <alignment vertical="top"/>
      <protection hidden="1"/>
    </xf>
    <xf numFmtId="166" fontId="17" fillId="4" borderId="27" xfId="0" applyNumberFormat="1" applyFont="1" applyFill="1" applyBorder="1" applyAlignment="1" applyProtection="1">
      <alignment horizontal="right"/>
      <protection hidden="1"/>
    </xf>
    <xf numFmtId="0" fontId="18" fillId="4" borderId="0" xfId="0" applyFont="1" applyFill="1" applyProtection="1">
      <protection hidden="1"/>
    </xf>
    <xf numFmtId="166" fontId="17" fillId="4" borderId="16" xfId="0" applyNumberFormat="1" applyFont="1" applyFill="1" applyBorder="1" applyAlignment="1" applyProtection="1">
      <alignment horizontal="right"/>
      <protection hidden="1"/>
    </xf>
    <xf numFmtId="166" fontId="17" fillId="4" borderId="0" xfId="0" applyNumberFormat="1" applyFont="1" applyFill="1" applyAlignment="1" applyProtection="1">
      <alignment horizontal="right"/>
      <protection hidden="1"/>
    </xf>
    <xf numFmtId="166" fontId="17" fillId="4" borderId="27" xfId="0" applyNumberFormat="1" applyFont="1" applyFill="1" applyBorder="1" applyProtection="1">
      <protection hidden="1"/>
    </xf>
    <xf numFmtId="166" fontId="17" fillId="4" borderId="20" xfId="0" applyNumberFormat="1" applyFont="1" applyFill="1" applyBorder="1" applyAlignment="1" applyProtection="1">
      <alignment horizontal="right"/>
      <protection hidden="1"/>
    </xf>
    <xf numFmtId="166" fontId="17" fillId="4" borderId="20" xfId="0" applyNumberFormat="1" applyFont="1" applyFill="1" applyBorder="1" applyProtection="1">
      <protection hidden="1"/>
    </xf>
    <xf numFmtId="0" fontId="16" fillId="4" borderId="16" xfId="0" applyFont="1" applyFill="1" applyBorder="1" applyAlignment="1" applyProtection="1">
      <alignment horizontal="left" vertical="center" wrapText="1"/>
      <protection hidden="1"/>
    </xf>
    <xf numFmtId="4" fontId="16" fillId="4" borderId="16" xfId="0" applyNumberFormat="1" applyFont="1" applyFill="1" applyBorder="1" applyAlignment="1" applyProtection="1">
      <alignment horizontal="center" vertical="center" wrapText="1"/>
      <protection hidden="1"/>
    </xf>
    <xf numFmtId="0" fontId="16" fillId="4" borderId="16" xfId="0" applyFont="1" applyFill="1" applyBorder="1" applyAlignment="1" applyProtection="1">
      <alignment horizontal="center" vertical="center" wrapText="1"/>
      <protection hidden="1"/>
    </xf>
    <xf numFmtId="0" fontId="17" fillId="4" borderId="0" xfId="0" applyFont="1" applyFill="1" applyAlignment="1" applyProtection="1">
      <alignment horizontal="center" wrapText="1"/>
      <protection hidden="1"/>
    </xf>
    <xf numFmtId="4" fontId="17" fillId="4" borderId="16" xfId="0" applyNumberFormat="1" applyFont="1" applyFill="1" applyBorder="1" applyAlignment="1" applyProtection="1">
      <alignment horizontal="center"/>
      <protection hidden="1"/>
    </xf>
    <xf numFmtId="4" fontId="17" fillId="4" borderId="27" xfId="0" applyNumberFormat="1" applyFont="1" applyFill="1" applyBorder="1" applyAlignment="1" applyProtection="1">
      <alignment horizontal="right"/>
      <protection hidden="1"/>
    </xf>
    <xf numFmtId="9" fontId="23" fillId="4" borderId="0" xfId="0" applyNumberFormat="1" applyFont="1" applyFill="1" applyAlignment="1" applyProtection="1">
      <alignment vertical="center"/>
      <protection hidden="1"/>
    </xf>
    <xf numFmtId="4" fontId="17" fillId="4" borderId="0" xfId="0" applyNumberFormat="1" applyFont="1" applyFill="1" applyProtection="1">
      <protection hidden="1"/>
    </xf>
    <xf numFmtId="0" fontId="19" fillId="4" borderId="16" xfId="0" applyFont="1" applyFill="1" applyBorder="1" applyAlignment="1" applyProtection="1">
      <alignment horizontal="left" vertical="center"/>
      <protection hidden="1"/>
    </xf>
    <xf numFmtId="4" fontId="19" fillId="4" borderId="16" xfId="0" applyNumberFormat="1" applyFont="1" applyFill="1" applyBorder="1" applyAlignment="1" applyProtection="1">
      <alignment horizontal="right"/>
      <protection hidden="1"/>
    </xf>
    <xf numFmtId="4" fontId="16" fillId="4" borderId="16" xfId="0" applyNumberFormat="1" applyFont="1" applyFill="1" applyBorder="1" applyAlignment="1" applyProtection="1">
      <alignment horizontal="right"/>
      <protection hidden="1"/>
    </xf>
    <xf numFmtId="166" fontId="17" fillId="2" borderId="16" xfId="0" applyNumberFormat="1" applyFont="1" applyFill="1" applyBorder="1" applyAlignment="1" applyProtection="1">
      <alignment horizontal="center"/>
      <protection locked="0" hidden="1"/>
    </xf>
    <xf numFmtId="166" fontId="17" fillId="2" borderId="16" xfId="0" applyNumberFormat="1" applyFont="1" applyFill="1" applyBorder="1" applyAlignment="1" applyProtection="1">
      <alignment horizontal="right"/>
      <protection locked="0" hidden="1"/>
    </xf>
    <xf numFmtId="0" fontId="17" fillId="2" borderId="16" xfId="0" applyFont="1" applyFill="1" applyBorder="1" applyProtection="1">
      <protection locked="0" hidden="1"/>
    </xf>
    <xf numFmtId="0" fontId="24" fillId="4" borderId="0" xfId="0" applyFont="1" applyFill="1" applyAlignment="1" applyProtection="1">
      <alignment vertical="center"/>
      <protection hidden="1"/>
    </xf>
    <xf numFmtId="0" fontId="17" fillId="4" borderId="0" xfId="0" applyFont="1" applyFill="1" applyAlignment="1" applyProtection="1">
      <alignment vertical="center"/>
      <protection hidden="1"/>
    </xf>
    <xf numFmtId="0" fontId="17" fillId="4" borderId="0" xfId="0" applyFont="1" applyFill="1" applyAlignment="1" applyProtection="1">
      <alignment horizontal="center" vertical="center"/>
      <protection hidden="1"/>
    </xf>
    <xf numFmtId="0" fontId="19" fillId="4" borderId="0" xfId="0" applyFont="1" applyFill="1" applyAlignment="1" applyProtection="1">
      <alignment vertical="center"/>
      <protection hidden="1"/>
    </xf>
    <xf numFmtId="0" fontId="16" fillId="4" borderId="0" xfId="0" applyFont="1" applyFill="1" applyAlignment="1" applyProtection="1">
      <alignment horizontal="center" vertical="center"/>
      <protection hidden="1"/>
    </xf>
    <xf numFmtId="49" fontId="24" fillId="4" borderId="0" xfId="0" applyNumberFormat="1" applyFont="1" applyFill="1" applyAlignment="1" applyProtection="1">
      <alignment horizontal="left" vertical="center"/>
      <protection hidden="1"/>
    </xf>
    <xf numFmtId="49" fontId="27" fillId="4" borderId="0" xfId="0" applyNumberFormat="1" applyFont="1" applyFill="1" applyAlignment="1" applyProtection="1">
      <alignment vertical="center"/>
      <protection hidden="1"/>
    </xf>
    <xf numFmtId="49" fontId="25" fillId="4" borderId="0" xfId="0" applyNumberFormat="1" applyFont="1" applyFill="1" applyAlignment="1" applyProtection="1">
      <alignment horizontal="left" vertical="center"/>
      <protection hidden="1"/>
    </xf>
    <xf numFmtId="0" fontId="16" fillId="4" borderId="0" xfId="0" applyFont="1" applyFill="1" applyProtection="1">
      <protection hidden="1"/>
    </xf>
    <xf numFmtId="4" fontId="17" fillId="4" borderId="27" xfId="0" applyNumberFormat="1" applyFont="1" applyFill="1" applyBorder="1" applyAlignment="1" applyProtection="1">
      <alignment horizontal="right" vertical="center"/>
      <protection hidden="1"/>
    </xf>
    <xf numFmtId="166" fontId="17" fillId="4" borderId="0" xfId="0" applyNumberFormat="1" applyFont="1" applyFill="1" applyProtection="1">
      <protection hidden="1"/>
    </xf>
    <xf numFmtId="4" fontId="17" fillId="4" borderId="20" xfId="0" applyNumberFormat="1" applyFont="1" applyFill="1" applyBorder="1" applyAlignment="1" applyProtection="1">
      <alignment horizontal="right" vertical="center"/>
      <protection hidden="1"/>
    </xf>
    <xf numFmtId="0" fontId="20" fillId="4" borderId="0" xfId="0" applyFont="1" applyFill="1" applyAlignment="1" applyProtection="1">
      <alignment horizontal="left" vertical="center" indent="3"/>
      <protection hidden="1"/>
    </xf>
    <xf numFmtId="0" fontId="20" fillId="4" borderId="0" xfId="0" applyFont="1" applyFill="1" applyProtection="1">
      <protection hidden="1"/>
    </xf>
    <xf numFmtId="0" fontId="34" fillId="8" borderId="0" xfId="0" applyFont="1" applyFill="1" applyAlignment="1" applyProtection="1">
      <alignment horizontal="center" vertical="center"/>
      <protection hidden="1"/>
    </xf>
    <xf numFmtId="0" fontId="13" fillId="12" borderId="0" xfId="0" applyFont="1" applyFill="1" applyAlignment="1" applyProtection="1">
      <alignment horizontal="center" vertical="center" wrapText="1"/>
      <protection hidden="1"/>
    </xf>
    <xf numFmtId="0" fontId="20" fillId="4" borderId="27" xfId="0" applyFont="1" applyFill="1" applyBorder="1" applyAlignment="1" applyProtection="1">
      <alignment horizontal="left" vertical="center" wrapText="1"/>
      <protection hidden="1"/>
    </xf>
    <xf numFmtId="0" fontId="20" fillId="4" borderId="0" xfId="0" applyFont="1" applyFill="1" applyAlignment="1" applyProtection="1">
      <alignment horizontal="left" vertical="center" wrapText="1"/>
      <protection hidden="1"/>
    </xf>
    <xf numFmtId="0" fontId="12" fillId="4" borderId="18" xfId="0" applyFont="1" applyFill="1" applyBorder="1" applyAlignment="1" applyProtection="1">
      <alignment horizontal="center" vertical="center"/>
      <protection hidden="1"/>
    </xf>
    <xf numFmtId="0" fontId="12" fillId="4" borderId="19" xfId="0" applyFont="1" applyFill="1" applyBorder="1" applyAlignment="1" applyProtection="1">
      <alignment horizontal="center" vertical="center"/>
      <protection hidden="1"/>
    </xf>
    <xf numFmtId="0" fontId="41" fillId="2" borderId="27" xfId="0" applyFont="1" applyFill="1" applyBorder="1" applyAlignment="1" applyProtection="1">
      <alignment horizontal="left" vertical="top" wrapText="1"/>
      <protection hidden="1"/>
    </xf>
    <xf numFmtId="0" fontId="28" fillId="4" borderId="18" xfId="0" applyFont="1" applyFill="1" applyBorder="1" applyAlignment="1" applyProtection="1">
      <alignment horizontal="left"/>
      <protection hidden="1"/>
    </xf>
    <xf numFmtId="0" fontId="28" fillId="4" borderId="20" xfId="0" applyFont="1" applyFill="1" applyBorder="1" applyAlignment="1" applyProtection="1">
      <alignment horizontal="left"/>
      <protection hidden="1"/>
    </xf>
    <xf numFmtId="0" fontId="28" fillId="4" borderId="19" xfId="0" applyFont="1" applyFill="1" applyBorder="1" applyAlignment="1" applyProtection="1">
      <alignment horizontal="left"/>
      <protection hidden="1"/>
    </xf>
    <xf numFmtId="0" fontId="29" fillId="4" borderId="16" xfId="0" applyFont="1" applyFill="1" applyBorder="1" applyAlignment="1" applyProtection="1">
      <alignment horizontal="left"/>
      <protection hidden="1"/>
    </xf>
    <xf numFmtId="0" fontId="29" fillId="4" borderId="16" xfId="0" applyFont="1" applyFill="1" applyBorder="1" applyAlignment="1" applyProtection="1">
      <alignment horizontal="left" vertical="center"/>
      <protection hidden="1"/>
    </xf>
    <xf numFmtId="0" fontId="28" fillId="0" borderId="18" xfId="0" applyFont="1" applyBorder="1" applyAlignment="1" applyProtection="1">
      <alignment horizontal="center" vertical="center"/>
      <protection hidden="1"/>
    </xf>
    <xf numFmtId="0" fontId="28" fillId="0" borderId="19" xfId="0" applyFont="1" applyBorder="1" applyAlignment="1" applyProtection="1">
      <alignment horizontal="center" vertical="center"/>
      <protection hidden="1"/>
    </xf>
    <xf numFmtId="0" fontId="25" fillId="4" borderId="18" xfId="0" applyFont="1" applyFill="1" applyBorder="1" applyAlignment="1" applyProtection="1">
      <alignment horizontal="left"/>
      <protection hidden="1"/>
    </xf>
    <xf numFmtId="0" fontId="25" fillId="4" borderId="20" xfId="0" applyFont="1" applyFill="1" applyBorder="1" applyAlignment="1" applyProtection="1">
      <alignment horizontal="left"/>
      <protection hidden="1"/>
    </xf>
    <xf numFmtId="0" fontId="25" fillId="4" borderId="19" xfId="0" applyFont="1" applyFill="1" applyBorder="1" applyAlignment="1" applyProtection="1">
      <alignment horizontal="left"/>
      <protection hidden="1"/>
    </xf>
    <xf numFmtId="2" fontId="28" fillId="2" borderId="0" xfId="1" applyNumberFormat="1" applyFont="1" applyFill="1" applyBorder="1" applyAlignment="1" applyProtection="1">
      <alignment horizontal="left"/>
      <protection hidden="1"/>
    </xf>
    <xf numFmtId="0" fontId="20" fillId="2" borderId="31" xfId="0" applyFont="1" applyFill="1" applyBorder="1" applyAlignment="1" applyProtection="1">
      <alignment horizontal="center" vertical="center"/>
      <protection locked="0" hidden="1"/>
    </xf>
    <xf numFmtId="0" fontId="20" fillId="4" borderId="16" xfId="0" applyFont="1" applyFill="1" applyBorder="1" applyAlignment="1" applyProtection="1">
      <alignment horizontal="right"/>
      <protection hidden="1"/>
    </xf>
    <xf numFmtId="0" fontId="20" fillId="4" borderId="18" xfId="0" applyFont="1" applyFill="1" applyBorder="1" applyAlignment="1" applyProtection="1">
      <alignment horizontal="right"/>
      <protection hidden="1"/>
    </xf>
    <xf numFmtId="0" fontId="30" fillId="4" borderId="16" xfId="0" applyFont="1" applyFill="1" applyBorder="1" applyAlignment="1" applyProtection="1">
      <alignment horizontal="center"/>
      <protection hidden="1"/>
    </xf>
    <xf numFmtId="49" fontId="35" fillId="2" borderId="0" xfId="0" applyNumberFormat="1" applyFont="1" applyFill="1" applyAlignment="1" applyProtection="1">
      <alignment horizontal="left" vertical="center"/>
      <protection hidden="1"/>
    </xf>
    <xf numFmtId="0" fontId="20" fillId="4" borderId="16" xfId="0" applyFont="1" applyFill="1" applyBorder="1" applyAlignment="1" applyProtection="1">
      <alignment horizontal="left"/>
      <protection hidden="1"/>
    </xf>
    <xf numFmtId="0" fontId="20" fillId="0" borderId="16" xfId="0" applyFont="1" applyBorder="1" applyAlignment="1" applyProtection="1">
      <alignment horizontal="center"/>
      <protection locked="0" hidden="1"/>
    </xf>
    <xf numFmtId="0" fontId="35" fillId="2" borderId="0" xfId="0" applyFont="1" applyFill="1" applyAlignment="1" applyProtection="1">
      <alignment horizontal="left" vertical="center"/>
      <protection hidden="1"/>
    </xf>
    <xf numFmtId="0" fontId="41" fillId="2" borderId="0" xfId="0" applyFont="1" applyFill="1" applyAlignment="1" applyProtection="1">
      <alignment horizontal="left" vertical="top" wrapText="1"/>
      <protection hidden="1"/>
    </xf>
    <xf numFmtId="0" fontId="28" fillId="0" borderId="16" xfId="0" applyFont="1" applyBorder="1" applyAlignment="1" applyProtection="1">
      <alignment horizontal="center"/>
      <protection locked="0" hidden="1"/>
    </xf>
    <xf numFmtId="0" fontId="28" fillId="4" borderId="16" xfId="0" applyFont="1" applyFill="1" applyBorder="1" applyAlignment="1" applyProtection="1">
      <alignment horizontal="left"/>
      <protection hidden="1"/>
    </xf>
    <xf numFmtId="2" fontId="39" fillId="2" borderId="0" xfId="1" applyNumberFormat="1" applyFont="1" applyFill="1" applyBorder="1" applyAlignment="1" applyProtection="1">
      <alignment horizontal="left"/>
      <protection hidden="1"/>
    </xf>
    <xf numFmtId="2" fontId="31" fillId="0" borderId="0" xfId="0" applyNumberFormat="1" applyFont="1" applyAlignment="1" applyProtection="1">
      <alignment horizontal="center"/>
      <protection hidden="1"/>
    </xf>
    <xf numFmtId="0" fontId="41" fillId="2" borderId="27" xfId="0" applyFont="1" applyFill="1" applyBorder="1" applyAlignment="1" applyProtection="1">
      <alignment horizontal="left" wrapText="1"/>
      <protection hidden="1"/>
    </xf>
    <xf numFmtId="2" fontId="30" fillId="4" borderId="16" xfId="1" applyNumberFormat="1" applyFont="1" applyFill="1" applyBorder="1" applyAlignment="1" applyProtection="1">
      <alignment horizontal="center"/>
      <protection hidden="1"/>
    </xf>
    <xf numFmtId="0" fontId="28" fillId="2" borderId="16" xfId="0" applyFont="1" applyFill="1" applyBorder="1" applyAlignment="1" applyProtection="1">
      <alignment horizontal="center" vertical="center"/>
      <protection locked="0" hidden="1"/>
    </xf>
    <xf numFmtId="0" fontId="20" fillId="2" borderId="18" xfId="0" applyFont="1" applyFill="1" applyBorder="1" applyAlignment="1" applyProtection="1">
      <alignment horizontal="center" vertical="center"/>
      <protection hidden="1"/>
    </xf>
    <xf numFmtId="0" fontId="20" fillId="2" borderId="20" xfId="0" applyFont="1" applyFill="1" applyBorder="1" applyAlignment="1" applyProtection="1">
      <alignment horizontal="center" vertical="center"/>
      <protection hidden="1"/>
    </xf>
    <xf numFmtId="0" fontId="20" fillId="2" borderId="19" xfId="0" applyFont="1" applyFill="1" applyBorder="1" applyAlignment="1" applyProtection="1">
      <alignment horizontal="center" vertical="center"/>
      <protection hidden="1"/>
    </xf>
    <xf numFmtId="0" fontId="20" fillId="0" borderId="22" xfId="0" applyFont="1" applyBorder="1" applyAlignment="1" applyProtection="1">
      <alignment horizontal="center" vertical="center"/>
      <protection hidden="1"/>
    </xf>
    <xf numFmtId="0" fontId="20" fillId="0" borderId="17" xfId="0" applyFont="1" applyBorder="1" applyAlignment="1" applyProtection="1">
      <alignment horizontal="center" vertical="center"/>
      <protection hidden="1"/>
    </xf>
    <xf numFmtId="0" fontId="20" fillId="0" borderId="21" xfId="0" applyFont="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20" fillId="0" borderId="26" xfId="0" applyFont="1" applyBorder="1" applyAlignment="1" applyProtection="1">
      <alignment horizontal="center" vertical="center"/>
      <protection hidden="1"/>
    </xf>
    <xf numFmtId="0" fontId="20" fillId="0" borderId="27" xfId="0" applyFont="1" applyBorder="1" applyAlignment="1" applyProtection="1">
      <alignment horizontal="center" vertical="center"/>
      <protection hidden="1"/>
    </xf>
    <xf numFmtId="0" fontId="25" fillId="2" borderId="0" xfId="0" applyFont="1" applyFill="1" applyAlignment="1" applyProtection="1">
      <alignment horizontal="left" vertical="top" wrapText="1"/>
      <protection hidden="1"/>
    </xf>
    <xf numFmtId="0" fontId="31" fillId="4" borderId="1" xfId="0" applyFont="1" applyFill="1" applyBorder="1" applyAlignment="1" applyProtection="1">
      <alignment horizontal="right" vertical="center"/>
      <protection hidden="1"/>
    </xf>
    <xf numFmtId="0" fontId="16" fillId="4" borderId="16" xfId="0" applyFont="1" applyFill="1" applyBorder="1" applyAlignment="1" applyProtection="1">
      <alignment horizontal="left"/>
      <protection hidden="1"/>
    </xf>
    <xf numFmtId="0" fontId="17" fillId="4" borderId="16" xfId="0" applyFont="1" applyFill="1" applyBorder="1" applyAlignment="1" applyProtection="1">
      <alignment horizontal="left"/>
      <protection hidden="1"/>
    </xf>
    <xf numFmtId="2" fontId="30" fillId="4" borderId="18" xfId="1" applyNumberFormat="1" applyFont="1" applyFill="1" applyBorder="1" applyAlignment="1" applyProtection="1">
      <alignment horizontal="right"/>
      <protection hidden="1"/>
    </xf>
    <xf numFmtId="2" fontId="30" fillId="4" borderId="20" xfId="1" applyNumberFormat="1" applyFont="1" applyFill="1" applyBorder="1" applyAlignment="1" applyProtection="1">
      <alignment horizontal="right"/>
      <protection hidden="1"/>
    </xf>
    <xf numFmtId="2" fontId="30" fillId="4" borderId="19" xfId="1" applyNumberFormat="1" applyFont="1" applyFill="1" applyBorder="1" applyAlignment="1" applyProtection="1">
      <alignment horizontal="right"/>
      <protection hidden="1"/>
    </xf>
    <xf numFmtId="0" fontId="31" fillId="4" borderId="1" xfId="0" applyFont="1" applyFill="1" applyBorder="1" applyAlignment="1" applyProtection="1">
      <alignment horizontal="right"/>
      <protection hidden="1"/>
    </xf>
    <xf numFmtId="0" fontId="4" fillId="2" borderId="1" xfId="0" applyFont="1" applyFill="1" applyBorder="1" applyAlignment="1" applyProtection="1">
      <alignment horizontal="left" vertical="center"/>
      <protection hidden="1"/>
    </xf>
    <xf numFmtId="0" fontId="3" fillId="0" borderId="9"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hidden="1"/>
    </xf>
    <xf numFmtId="0" fontId="1" fillId="3" borderId="7" xfId="0" applyFont="1" applyFill="1" applyBorder="1" applyAlignment="1" applyProtection="1">
      <alignment horizontal="center" vertical="center"/>
      <protection hidden="1"/>
    </xf>
    <xf numFmtId="0" fontId="1" fillId="3" borderId="3" xfId="0" applyFont="1" applyFill="1" applyBorder="1" applyAlignment="1" applyProtection="1">
      <alignment horizontal="center" vertical="center"/>
      <protection hidden="1"/>
    </xf>
    <xf numFmtId="0" fontId="1" fillId="5" borderId="7" xfId="0" applyFont="1" applyFill="1" applyBorder="1" applyAlignment="1" applyProtection="1">
      <alignment horizontal="center" vertical="center"/>
      <protection hidden="1"/>
    </xf>
    <xf numFmtId="0" fontId="1" fillId="5" borderId="3" xfId="0" applyFont="1" applyFill="1" applyBorder="1" applyAlignment="1" applyProtection="1">
      <alignment horizontal="center" vertical="center"/>
      <protection hidden="1"/>
    </xf>
    <xf numFmtId="9" fontId="4" fillId="0" borderId="9" xfId="0" applyNumberFormat="1" applyFont="1" applyBorder="1" applyAlignment="1" applyProtection="1">
      <alignment horizontal="center" vertical="center"/>
      <protection hidden="1"/>
    </xf>
    <xf numFmtId="9" fontId="4" fillId="0" borderId="1" xfId="0" applyNumberFormat="1" applyFont="1" applyBorder="1" applyAlignment="1" applyProtection="1">
      <alignment horizontal="center" vertical="center"/>
      <protection hidden="1"/>
    </xf>
    <xf numFmtId="9" fontId="4" fillId="0" borderId="2" xfId="0" applyNumberFormat="1" applyFont="1" applyBorder="1" applyAlignment="1" applyProtection="1">
      <alignment horizontal="center" vertical="center"/>
      <protection hidden="1"/>
    </xf>
    <xf numFmtId="10" fontId="4" fillId="0" borderId="11" xfId="0" applyNumberFormat="1" applyFont="1" applyBorder="1" applyAlignment="1" applyProtection="1">
      <alignment horizontal="center" vertical="center"/>
      <protection hidden="1"/>
    </xf>
    <xf numFmtId="10" fontId="4" fillId="0" borderId="12" xfId="0" applyNumberFormat="1" applyFont="1" applyBorder="1" applyAlignment="1" applyProtection="1">
      <alignment horizontal="center" vertical="center"/>
      <protection hidden="1"/>
    </xf>
    <xf numFmtId="10" fontId="4" fillId="0" borderId="15" xfId="0" applyNumberFormat="1"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4" fillId="0" borderId="2" xfId="0" applyFont="1" applyBorder="1" applyAlignment="1" applyProtection="1">
      <alignment horizontal="center" vertical="center"/>
      <protection hidden="1"/>
    </xf>
    <xf numFmtId="0" fontId="3" fillId="4" borderId="33" xfId="0" applyFont="1" applyFill="1" applyBorder="1" applyAlignment="1" applyProtection="1">
      <alignment horizontal="center" vertical="center" wrapText="1"/>
      <protection hidden="1"/>
    </xf>
    <xf numFmtId="0" fontId="3" fillId="4" borderId="34" xfId="0" applyFont="1" applyFill="1" applyBorder="1" applyAlignment="1" applyProtection="1">
      <alignment horizontal="center" vertical="center" wrapText="1"/>
      <protection hidden="1"/>
    </xf>
    <xf numFmtId="0" fontId="3" fillId="4" borderId="7" xfId="0" applyFont="1" applyFill="1" applyBorder="1" applyAlignment="1" applyProtection="1">
      <alignment horizontal="center" vertical="center" wrapText="1"/>
      <protection hidden="1"/>
    </xf>
    <xf numFmtId="0" fontId="3" fillId="4" borderId="3" xfId="0" applyFont="1" applyFill="1" applyBorder="1" applyAlignment="1" applyProtection="1">
      <alignment horizontal="center" vertical="center" wrapText="1"/>
      <protection hidden="1"/>
    </xf>
    <xf numFmtId="0" fontId="3" fillId="0" borderId="9"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protection hidden="1"/>
    </xf>
    <xf numFmtId="0" fontId="1" fillId="10" borderId="7" xfId="0" applyFont="1" applyFill="1" applyBorder="1" applyAlignment="1" applyProtection="1">
      <alignment horizontal="center" vertical="center"/>
      <protection hidden="1"/>
    </xf>
    <xf numFmtId="0" fontId="1" fillId="10" borderId="3" xfId="0" applyFont="1" applyFill="1" applyBorder="1" applyAlignment="1" applyProtection="1">
      <alignment horizontal="center" vertical="center"/>
      <protection hidden="1"/>
    </xf>
    <xf numFmtId="0" fontId="1" fillId="10" borderId="8" xfId="0" applyFont="1" applyFill="1" applyBorder="1" applyAlignment="1" applyProtection="1">
      <alignment horizontal="center" vertical="center"/>
      <protection hidden="1"/>
    </xf>
    <xf numFmtId="0" fontId="3" fillId="4" borderId="8" xfId="0" applyFont="1" applyFill="1" applyBorder="1" applyAlignment="1" applyProtection="1">
      <alignment horizontal="center" vertical="center" wrapText="1"/>
      <protection hidden="1"/>
    </xf>
    <xf numFmtId="9" fontId="4" fillId="0" borderId="10" xfId="0" applyNumberFormat="1" applyFont="1" applyBorder="1" applyAlignment="1" applyProtection="1">
      <alignment horizontal="center" vertical="center"/>
      <protection hidden="1"/>
    </xf>
    <xf numFmtId="10" fontId="4" fillId="0" borderId="13" xfId="0" applyNumberFormat="1" applyFont="1" applyBorder="1" applyAlignment="1" applyProtection="1">
      <alignment horizontal="center" vertical="center"/>
      <protection hidden="1"/>
    </xf>
    <xf numFmtId="0" fontId="3" fillId="4" borderId="35" xfId="0" applyFont="1" applyFill="1" applyBorder="1" applyAlignment="1" applyProtection="1">
      <alignment horizontal="center" vertical="center" wrapText="1"/>
      <protection hidden="1"/>
    </xf>
    <xf numFmtId="0" fontId="3" fillId="0" borderId="10" xfId="0" applyFont="1" applyBorder="1" applyAlignment="1" applyProtection="1">
      <alignment horizontal="center" vertical="center"/>
      <protection hidden="1"/>
    </xf>
    <xf numFmtId="0" fontId="3" fillId="0" borderId="10" xfId="0" applyFont="1" applyBorder="1" applyAlignment="1" applyProtection="1">
      <alignment horizontal="center" vertical="center" wrapText="1"/>
      <protection hidden="1"/>
    </xf>
    <xf numFmtId="0" fontId="4" fillId="0" borderId="10" xfId="0" applyFont="1" applyBorder="1" applyAlignment="1" applyProtection="1">
      <alignment horizontal="center" vertical="center"/>
      <protection hidden="1"/>
    </xf>
    <xf numFmtId="0" fontId="4" fillId="0" borderId="13" xfId="0" applyFont="1" applyBorder="1" applyAlignment="1" applyProtection="1">
      <alignment horizontal="center" vertical="center"/>
      <protection hidden="1"/>
    </xf>
    <xf numFmtId="0" fontId="1" fillId="9" borderId="7" xfId="0" applyFont="1" applyFill="1" applyBorder="1" applyAlignment="1" applyProtection="1">
      <alignment horizontal="center" vertical="center"/>
      <protection hidden="1"/>
    </xf>
    <xf numFmtId="0" fontId="1" fillId="9" borderId="3" xfId="0" applyFont="1" applyFill="1" applyBorder="1" applyAlignment="1" applyProtection="1">
      <alignment horizontal="center" vertical="center"/>
      <protection hidden="1"/>
    </xf>
    <xf numFmtId="0" fontId="1" fillId="7" borderId="7" xfId="0" applyFont="1" applyFill="1" applyBorder="1" applyAlignment="1" applyProtection="1">
      <alignment horizontal="center" vertical="center"/>
      <protection hidden="1"/>
    </xf>
    <xf numFmtId="0" fontId="1" fillId="7" borderId="3" xfId="0" applyFont="1" applyFill="1" applyBorder="1" applyAlignment="1" applyProtection="1">
      <alignment horizontal="center" vertical="center"/>
      <protection hidden="1"/>
    </xf>
    <xf numFmtId="0" fontId="1" fillId="7" borderId="8" xfId="0" applyFont="1" applyFill="1" applyBorder="1" applyAlignment="1" applyProtection="1">
      <alignment horizontal="center" vertical="center"/>
      <protection hidden="1"/>
    </xf>
    <xf numFmtId="0" fontId="4" fillId="2" borderId="1" xfId="0" applyFont="1" applyFill="1" applyBorder="1" applyAlignment="1" applyProtection="1">
      <alignment horizontal="left" vertical="center" wrapText="1"/>
      <protection hidden="1"/>
    </xf>
    <xf numFmtId="2" fontId="17" fillId="4" borderId="16" xfId="0" applyNumberFormat="1" applyFont="1" applyFill="1" applyBorder="1" applyAlignment="1" applyProtection="1">
      <alignment horizontal="center"/>
      <protection hidden="1"/>
    </xf>
    <xf numFmtId="4" fontId="17" fillId="2" borderId="16" xfId="0" applyNumberFormat="1" applyFont="1" applyFill="1" applyBorder="1" applyAlignment="1" applyProtection="1">
      <alignment horizontal="right"/>
      <protection locked="0" hidden="1"/>
    </xf>
    <xf numFmtId="4" fontId="17" fillId="4" borderId="0" xfId="0" applyNumberFormat="1" applyFont="1" applyFill="1" applyBorder="1" applyAlignment="1" applyProtection="1">
      <alignment horizontal="right"/>
      <protection hidden="1"/>
    </xf>
    <xf numFmtId="0" fontId="19" fillId="4" borderId="0" xfId="0" applyFont="1" applyFill="1" applyBorder="1" applyProtection="1">
      <protection hidden="1"/>
    </xf>
    <xf numFmtId="0" fontId="17" fillId="4" borderId="0" xfId="0" applyFont="1" applyFill="1" applyBorder="1" applyAlignment="1" applyProtection="1">
      <alignment horizontal="right"/>
      <protection hidden="1"/>
    </xf>
    <xf numFmtId="4" fontId="17" fillId="4" borderId="16" xfId="0" applyNumberFormat="1" applyFont="1" applyFill="1" applyBorder="1" applyAlignment="1" applyProtection="1">
      <alignment horizontal="right"/>
      <protection hidden="1"/>
    </xf>
    <xf numFmtId="0" fontId="12" fillId="3" borderId="23" xfId="0" applyFont="1" applyFill="1" applyBorder="1" applyProtection="1">
      <protection hidden="1"/>
    </xf>
    <xf numFmtId="0" fontId="12" fillId="5" borderId="25" xfId="0" applyFont="1" applyFill="1" applyBorder="1" applyProtection="1">
      <protection hidden="1"/>
    </xf>
    <xf numFmtId="0" fontId="12" fillId="6" borderId="25" xfId="0" applyFont="1" applyFill="1" applyBorder="1" applyProtection="1">
      <protection hidden="1"/>
    </xf>
    <xf numFmtId="0" fontId="12" fillId="9" borderId="25" xfId="0" applyFont="1" applyFill="1" applyBorder="1" applyProtection="1">
      <protection hidden="1"/>
    </xf>
    <xf numFmtId="0" fontId="12" fillId="7" borderId="28" xfId="0" applyFont="1" applyFill="1" applyBorder="1" applyProtection="1">
      <protection hidden="1"/>
    </xf>
  </cellXfs>
  <cellStyles count="3">
    <cellStyle name="Hipervínculo" xfId="2" builtinId="8"/>
    <cellStyle name="Normal" xfId="0" builtinId="0"/>
    <cellStyle name="Porcentaje" xfId="1" builtinId="5"/>
  </cellStyles>
  <dxfs count="4">
    <dxf>
      <font>
        <color theme="9" tint="-0.24994659260841701"/>
      </font>
      <fill>
        <patternFill>
          <bgColor theme="9" tint="0.59996337778862885"/>
        </patternFill>
      </fill>
    </dxf>
    <dxf>
      <font>
        <color rgb="FF006100"/>
      </font>
      <fill>
        <patternFill>
          <bgColor theme="9" tint="0.79998168889431442"/>
        </patternFill>
      </fill>
    </dxf>
    <dxf>
      <font>
        <color rgb="FF006100"/>
      </font>
      <fill>
        <patternFill>
          <bgColor theme="9" tint="0.79998168889431442"/>
        </patternFill>
      </fill>
    </dxf>
    <dxf>
      <font>
        <color theme="9" tint="-0.499984740745262"/>
      </font>
      <fill>
        <patternFill>
          <bgColor theme="9" tint="0.79998168889431442"/>
        </patternFill>
      </fill>
    </dxf>
  </dxfs>
  <tableStyles count="0" defaultTableStyle="TableStyleMedium2" defaultPivotStyle="PivotStyleLight16"/>
  <colors>
    <mruColors>
      <color rgb="FFED7D31"/>
      <color rgb="FFC65911"/>
      <color rgb="FFFF0000"/>
      <color rgb="FFB800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Grafica!$A$8</c:f>
              <c:strCache>
                <c:ptCount val="1"/>
                <c:pt idx="0">
                  <c:v>Verde</c:v>
                </c:pt>
              </c:strCache>
            </c:strRef>
          </c:tx>
          <c:spPr>
            <a:solidFill>
              <a:srgbClr val="92D050"/>
            </a:solidFill>
            <a:ln>
              <a:noFill/>
            </a:ln>
            <a:effectLst/>
          </c:spPr>
          <c:invertIfNegative val="0"/>
          <c:val>
            <c:numRef>
              <c:f>Grafica!$B$8</c:f>
              <c:numCache>
                <c:formatCode>#,##0.00" kW"</c:formatCode>
                <c:ptCount val="1"/>
                <c:pt idx="0">
                  <c:v>0</c:v>
                </c:pt>
              </c:numCache>
            </c:numRef>
          </c:val>
          <c:extLst>
            <c:ext xmlns:c16="http://schemas.microsoft.com/office/drawing/2014/chart" uri="{C3380CC4-5D6E-409C-BE32-E72D297353CC}">
              <c16:uniqueId val="{00000000-FE00-4278-A918-436C3EAC2C4E}"/>
            </c:ext>
          </c:extLst>
        </c:ser>
        <c:ser>
          <c:idx val="1"/>
          <c:order val="1"/>
          <c:tx>
            <c:strRef>
              <c:f>Grafica!$A$9</c:f>
              <c:strCache>
                <c:ptCount val="1"/>
                <c:pt idx="0">
                  <c:v>Amarillo</c:v>
                </c:pt>
              </c:strCache>
            </c:strRef>
          </c:tx>
          <c:spPr>
            <a:solidFill>
              <a:schemeClr val="accent4">
                <a:lumMod val="60000"/>
                <a:lumOff val="40000"/>
              </a:schemeClr>
            </a:solidFill>
            <a:ln>
              <a:noFill/>
            </a:ln>
            <a:effectLst/>
          </c:spPr>
          <c:invertIfNegative val="0"/>
          <c:val>
            <c:numRef>
              <c:f>Grafica!$B$9</c:f>
              <c:numCache>
                <c:formatCode>#,##0.00" kW"</c:formatCode>
                <c:ptCount val="1"/>
                <c:pt idx="0">
                  <c:v>0</c:v>
                </c:pt>
              </c:numCache>
            </c:numRef>
          </c:val>
          <c:extLst>
            <c:ext xmlns:c16="http://schemas.microsoft.com/office/drawing/2014/chart" uri="{C3380CC4-5D6E-409C-BE32-E72D297353CC}">
              <c16:uniqueId val="{00000001-FE00-4278-A918-436C3EAC2C4E}"/>
            </c:ext>
          </c:extLst>
        </c:ser>
        <c:ser>
          <c:idx val="2"/>
          <c:order val="2"/>
          <c:tx>
            <c:strRef>
              <c:f>Grafica!$A$10</c:f>
              <c:strCache>
                <c:ptCount val="1"/>
                <c:pt idx="0">
                  <c:v>Anaranjado</c:v>
                </c:pt>
              </c:strCache>
            </c:strRef>
          </c:tx>
          <c:spPr>
            <a:solidFill>
              <a:srgbClr val="FFC000"/>
            </a:solidFill>
            <a:ln>
              <a:noFill/>
            </a:ln>
            <a:effectLst/>
          </c:spPr>
          <c:invertIfNegative val="0"/>
          <c:val>
            <c:numRef>
              <c:f>Grafica!$B$10</c:f>
              <c:numCache>
                <c:formatCode>#,##0.00" kW"</c:formatCode>
                <c:ptCount val="1"/>
                <c:pt idx="0">
                  <c:v>0</c:v>
                </c:pt>
              </c:numCache>
            </c:numRef>
          </c:val>
          <c:extLst>
            <c:ext xmlns:c16="http://schemas.microsoft.com/office/drawing/2014/chart" uri="{C3380CC4-5D6E-409C-BE32-E72D297353CC}">
              <c16:uniqueId val="{00000002-FE00-4278-A918-436C3EAC2C4E}"/>
            </c:ext>
          </c:extLst>
        </c:ser>
        <c:ser>
          <c:idx val="3"/>
          <c:order val="3"/>
          <c:tx>
            <c:strRef>
              <c:f>Grafica!$A$11</c:f>
              <c:strCache>
                <c:ptCount val="1"/>
                <c:pt idx="0">
                  <c:v>Rojo</c:v>
                </c:pt>
              </c:strCache>
            </c:strRef>
          </c:tx>
          <c:spPr>
            <a:solidFill>
              <a:srgbClr val="C00000"/>
            </a:solidFill>
            <a:ln>
              <a:noFill/>
            </a:ln>
            <a:effectLst/>
          </c:spPr>
          <c:invertIfNegative val="0"/>
          <c:val>
            <c:numRef>
              <c:f>Grafica!$B$11</c:f>
              <c:numCache>
                <c:formatCode>#,##0.00" kW"</c:formatCode>
                <c:ptCount val="1"/>
                <c:pt idx="0">
                  <c:v>0</c:v>
                </c:pt>
              </c:numCache>
            </c:numRef>
          </c:val>
          <c:extLst>
            <c:ext xmlns:c16="http://schemas.microsoft.com/office/drawing/2014/chart" uri="{C3380CC4-5D6E-409C-BE32-E72D297353CC}">
              <c16:uniqueId val="{00000003-FE00-4278-A918-436C3EAC2C4E}"/>
            </c:ext>
          </c:extLst>
        </c:ser>
        <c:dLbls>
          <c:showLegendKey val="0"/>
          <c:showVal val="0"/>
          <c:showCatName val="0"/>
          <c:showSerName val="0"/>
          <c:showPercent val="0"/>
          <c:showBubbleSize val="0"/>
        </c:dLbls>
        <c:gapWidth val="110"/>
        <c:overlap val="100"/>
        <c:axId val="529109808"/>
        <c:axId val="529134768"/>
      </c:barChart>
      <c:barChart>
        <c:barDir val="bar"/>
        <c:grouping val="stacked"/>
        <c:varyColors val="0"/>
        <c:ser>
          <c:idx val="4"/>
          <c:order val="4"/>
          <c:tx>
            <c:strRef>
              <c:f>Grafica!$B$15</c:f>
              <c:strCache>
                <c:ptCount val="1"/>
                <c:pt idx="0">
                  <c:v>Valor</c:v>
                </c:pt>
              </c:strCache>
            </c:strRef>
          </c:tx>
          <c:spPr>
            <a:noFill/>
            <a:ln>
              <a:noFill/>
            </a:ln>
            <a:effectLst/>
          </c:spPr>
          <c:invertIfNegative val="0"/>
          <c:val>
            <c:numRef>
              <c:f>Grafica!$B$16</c:f>
              <c:numCache>
                <c:formatCode>#,##0.00" kW"</c:formatCode>
                <c:ptCount val="1"/>
                <c:pt idx="0">
                  <c:v>0</c:v>
                </c:pt>
              </c:numCache>
            </c:numRef>
          </c:val>
          <c:extLst>
            <c:ext xmlns:c16="http://schemas.microsoft.com/office/drawing/2014/chart" uri="{C3380CC4-5D6E-409C-BE32-E72D297353CC}">
              <c16:uniqueId val="{00000004-FE00-4278-A918-436C3EAC2C4E}"/>
            </c:ext>
          </c:extLst>
        </c:ser>
        <c:ser>
          <c:idx val="5"/>
          <c:order val="5"/>
          <c:tx>
            <c:strRef>
              <c:f>Grafica!$C$15</c:f>
              <c:strCache>
                <c:ptCount val="1"/>
                <c:pt idx="0">
                  <c:v>Aguja</c:v>
                </c:pt>
              </c:strCache>
            </c:strRef>
          </c:tx>
          <c:spPr>
            <a:solidFill>
              <a:schemeClr val="tx1"/>
            </a:solidFill>
            <a:ln>
              <a:noFill/>
            </a:ln>
            <a:effectLst/>
          </c:spPr>
          <c:invertIfNegative val="0"/>
          <c:dLbls>
            <c:dLbl>
              <c:idx val="0"/>
              <c:layout>
                <c:manualLayout>
                  <c:x val="0"/>
                  <c:y val="-0.34259259259259262"/>
                </c:manualLayout>
              </c:layout>
              <c:tx>
                <c:rich>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Black" panose="020B0A04020102020204" pitchFamily="34" charset="0"/>
                        <a:ea typeface="+mn-ea"/>
                        <a:cs typeface="+mn-cs"/>
                      </a:defRPr>
                    </a:pPr>
                    <a:fld id="{ADA8BC21-10A5-40DE-924F-E2F1C200D02C}" type="CELLRANGE">
                      <a:rPr lang="en-US"/>
                      <a:pPr>
                        <a:defRPr sz="800">
                          <a:latin typeface="Arial Black" panose="020B0A04020102020204" pitchFamily="34" charset="0"/>
                        </a:defRPr>
                      </a:pPr>
                      <a:t>[CELLRANGE]</a:t>
                    </a:fld>
                    <a:endParaRPr lang="es-GT"/>
                  </a:p>
                </c:rich>
              </c:tx>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Black" panose="020B0A04020102020204" pitchFamily="34" charset="0"/>
                      <a:ea typeface="+mn-ea"/>
                      <a:cs typeface="+mn-cs"/>
                    </a:defRPr>
                  </a:pPr>
                  <a:endParaRPr lang="es-GT"/>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FE00-4278-A918-436C3EAC2C4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25400" cap="flat" cmpd="sng" algn="ctr">
                      <a:solidFill>
                        <a:schemeClr val="tx1"/>
                      </a:solidFill>
                      <a:round/>
                      <a:headEnd type="triangle"/>
                    </a:ln>
                    <a:effectLst/>
                  </c:spPr>
                </c15:leaderLines>
              </c:ext>
            </c:extLst>
          </c:dLbls>
          <c:val>
            <c:numRef>
              <c:f>Grafica!$C$16</c:f>
              <c:numCache>
                <c:formatCode>General</c:formatCode>
                <c:ptCount val="1"/>
                <c:pt idx="0">
                  <c:v>0.05</c:v>
                </c:pt>
              </c:numCache>
            </c:numRef>
          </c:val>
          <c:extLst>
            <c:ext xmlns:c15="http://schemas.microsoft.com/office/drawing/2012/chart" uri="{02D57815-91ED-43cb-92C2-25804820EDAC}">
              <c15:datalabelsRange>
                <c15:f>Grafica!$B$16</c15:f>
                <c15:dlblRangeCache>
                  <c:ptCount val="1"/>
                  <c:pt idx="0">
                    <c:v>#¡DIV/0!</c:v>
                  </c:pt>
                </c15:dlblRangeCache>
              </c15:datalabelsRange>
            </c:ext>
            <c:ext xmlns:c16="http://schemas.microsoft.com/office/drawing/2014/chart" uri="{C3380CC4-5D6E-409C-BE32-E72D297353CC}">
              <c16:uniqueId val="{00000006-FE00-4278-A918-436C3EAC2C4E}"/>
            </c:ext>
          </c:extLst>
        </c:ser>
        <c:ser>
          <c:idx val="6"/>
          <c:order val="6"/>
          <c:tx>
            <c:strRef>
              <c:f>Grafica!$A$15</c:f>
              <c:strCache>
                <c:ptCount val="1"/>
                <c:pt idx="0">
                  <c:v>Diferencia</c:v>
                </c:pt>
              </c:strCache>
            </c:strRef>
          </c:tx>
          <c:spPr>
            <a:noFill/>
            <a:ln>
              <a:noFill/>
            </a:ln>
            <a:effectLst/>
          </c:spPr>
          <c:invertIfNegative val="0"/>
          <c:val>
            <c:numRef>
              <c:f>Grafica!$A$16</c:f>
              <c:numCache>
                <c:formatCode>#,##0.00" kW"</c:formatCode>
                <c:ptCount val="1"/>
                <c:pt idx="0">
                  <c:v>0</c:v>
                </c:pt>
              </c:numCache>
            </c:numRef>
          </c:val>
          <c:extLst>
            <c:ext xmlns:c16="http://schemas.microsoft.com/office/drawing/2014/chart" uri="{C3380CC4-5D6E-409C-BE32-E72D297353CC}">
              <c16:uniqueId val="{00000007-FE00-4278-A918-436C3EAC2C4E}"/>
            </c:ext>
          </c:extLst>
        </c:ser>
        <c:dLbls>
          <c:showLegendKey val="0"/>
          <c:showVal val="0"/>
          <c:showCatName val="0"/>
          <c:showSerName val="0"/>
          <c:showPercent val="0"/>
          <c:showBubbleSize val="0"/>
        </c:dLbls>
        <c:gapWidth val="90"/>
        <c:overlap val="100"/>
        <c:axId val="529125168"/>
        <c:axId val="529117008"/>
      </c:barChart>
      <c:catAx>
        <c:axId val="529109808"/>
        <c:scaling>
          <c:orientation val="minMax"/>
        </c:scaling>
        <c:delete val="1"/>
        <c:axPos val="l"/>
        <c:numFmt formatCode="General" sourceLinked="1"/>
        <c:majorTickMark val="none"/>
        <c:minorTickMark val="none"/>
        <c:tickLblPos val="nextTo"/>
        <c:crossAx val="529134768"/>
        <c:crosses val="autoZero"/>
        <c:auto val="1"/>
        <c:lblAlgn val="ctr"/>
        <c:lblOffset val="100"/>
        <c:noMultiLvlLbl val="0"/>
      </c:catAx>
      <c:valAx>
        <c:axId val="529134768"/>
        <c:scaling>
          <c:orientation val="minMax"/>
        </c:scaling>
        <c:delete val="0"/>
        <c:axPos val="b"/>
        <c:majorGridlines>
          <c:spPr>
            <a:ln w="9525" cap="flat" cmpd="sng" algn="ctr">
              <a:solidFill>
                <a:schemeClr val="tx1">
                  <a:lumMod val="15000"/>
                  <a:lumOff val="85000"/>
                </a:schemeClr>
              </a:solidFill>
              <a:round/>
            </a:ln>
            <a:effectLst/>
          </c:spPr>
        </c:majorGridlines>
        <c:numFmt formatCode="#,##0.00&quot; kW&quot;" sourceLinked="1"/>
        <c:majorTickMark val="none"/>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GT"/>
          </a:p>
        </c:txPr>
        <c:crossAx val="529109808"/>
        <c:crosses val="autoZero"/>
        <c:crossBetween val="between"/>
      </c:valAx>
      <c:valAx>
        <c:axId val="529117008"/>
        <c:scaling>
          <c:orientation val="minMax"/>
        </c:scaling>
        <c:delete val="1"/>
        <c:axPos val="t"/>
        <c:numFmt formatCode="#,##0.00&quot; kW&quot;" sourceLinked="1"/>
        <c:majorTickMark val="out"/>
        <c:minorTickMark val="none"/>
        <c:tickLblPos val="nextTo"/>
        <c:crossAx val="529125168"/>
        <c:crosses val="max"/>
        <c:crossBetween val="between"/>
      </c:valAx>
      <c:catAx>
        <c:axId val="529125168"/>
        <c:scaling>
          <c:orientation val="minMax"/>
        </c:scaling>
        <c:delete val="1"/>
        <c:axPos val="l"/>
        <c:majorTickMark val="out"/>
        <c:minorTickMark val="none"/>
        <c:tickLblPos val="nextTo"/>
        <c:crossAx val="529117008"/>
        <c:crosses val="autoZero"/>
        <c:auto val="1"/>
        <c:lblAlgn val="ctr"/>
        <c:lblOffset val="100"/>
        <c:noMultiLvlLbl val="0"/>
      </c:catAx>
      <c:spPr>
        <a:solidFill>
          <a:schemeClr val="bg1">
            <a:lumMod val="95000"/>
          </a:schemeClr>
        </a:solid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Grafica!$A$8</c:f>
              <c:strCache>
                <c:ptCount val="1"/>
                <c:pt idx="0">
                  <c:v>Verde</c:v>
                </c:pt>
              </c:strCache>
            </c:strRef>
          </c:tx>
          <c:spPr>
            <a:solidFill>
              <a:srgbClr val="92D050"/>
            </a:solidFill>
            <a:ln>
              <a:noFill/>
            </a:ln>
            <a:effectLst/>
          </c:spPr>
          <c:invertIfNegative val="0"/>
          <c:val>
            <c:numRef>
              <c:f>Grafica!$B$8</c:f>
              <c:numCache>
                <c:formatCode>#,##0.00" kW"</c:formatCode>
                <c:ptCount val="1"/>
                <c:pt idx="0">
                  <c:v>0</c:v>
                </c:pt>
              </c:numCache>
            </c:numRef>
          </c:val>
          <c:extLst>
            <c:ext xmlns:c16="http://schemas.microsoft.com/office/drawing/2014/chart" uri="{C3380CC4-5D6E-409C-BE32-E72D297353CC}">
              <c16:uniqueId val="{00000000-C679-48BA-9F55-17C31215B43E}"/>
            </c:ext>
          </c:extLst>
        </c:ser>
        <c:ser>
          <c:idx val="1"/>
          <c:order val="1"/>
          <c:tx>
            <c:strRef>
              <c:f>Grafica!$A$9</c:f>
              <c:strCache>
                <c:ptCount val="1"/>
                <c:pt idx="0">
                  <c:v>Amarillo</c:v>
                </c:pt>
              </c:strCache>
            </c:strRef>
          </c:tx>
          <c:spPr>
            <a:solidFill>
              <a:schemeClr val="accent4">
                <a:lumMod val="60000"/>
                <a:lumOff val="40000"/>
              </a:schemeClr>
            </a:solidFill>
            <a:ln>
              <a:noFill/>
            </a:ln>
            <a:effectLst/>
          </c:spPr>
          <c:invertIfNegative val="0"/>
          <c:val>
            <c:numRef>
              <c:f>Grafica!$B$9</c:f>
              <c:numCache>
                <c:formatCode>#,##0.00" kW"</c:formatCode>
                <c:ptCount val="1"/>
                <c:pt idx="0">
                  <c:v>0</c:v>
                </c:pt>
              </c:numCache>
            </c:numRef>
          </c:val>
          <c:extLst>
            <c:ext xmlns:c16="http://schemas.microsoft.com/office/drawing/2014/chart" uri="{C3380CC4-5D6E-409C-BE32-E72D297353CC}">
              <c16:uniqueId val="{00000001-C679-48BA-9F55-17C31215B43E}"/>
            </c:ext>
          </c:extLst>
        </c:ser>
        <c:ser>
          <c:idx val="2"/>
          <c:order val="2"/>
          <c:tx>
            <c:strRef>
              <c:f>Grafica!$A$10</c:f>
              <c:strCache>
                <c:ptCount val="1"/>
                <c:pt idx="0">
                  <c:v>Anaranjado</c:v>
                </c:pt>
              </c:strCache>
            </c:strRef>
          </c:tx>
          <c:spPr>
            <a:solidFill>
              <a:srgbClr val="FFC000"/>
            </a:solidFill>
            <a:ln>
              <a:noFill/>
            </a:ln>
            <a:effectLst/>
          </c:spPr>
          <c:invertIfNegative val="0"/>
          <c:val>
            <c:numRef>
              <c:f>Grafica!$B$10</c:f>
              <c:numCache>
                <c:formatCode>#,##0.00" kW"</c:formatCode>
                <c:ptCount val="1"/>
                <c:pt idx="0">
                  <c:v>0</c:v>
                </c:pt>
              </c:numCache>
            </c:numRef>
          </c:val>
          <c:extLst>
            <c:ext xmlns:c16="http://schemas.microsoft.com/office/drawing/2014/chart" uri="{C3380CC4-5D6E-409C-BE32-E72D297353CC}">
              <c16:uniqueId val="{00000002-C679-48BA-9F55-17C31215B43E}"/>
            </c:ext>
          </c:extLst>
        </c:ser>
        <c:ser>
          <c:idx val="3"/>
          <c:order val="3"/>
          <c:tx>
            <c:strRef>
              <c:f>Grafica!$A$11</c:f>
              <c:strCache>
                <c:ptCount val="1"/>
                <c:pt idx="0">
                  <c:v>Rojo</c:v>
                </c:pt>
              </c:strCache>
            </c:strRef>
          </c:tx>
          <c:spPr>
            <a:solidFill>
              <a:srgbClr val="C00000"/>
            </a:solidFill>
            <a:ln>
              <a:noFill/>
            </a:ln>
            <a:effectLst/>
          </c:spPr>
          <c:invertIfNegative val="0"/>
          <c:val>
            <c:numRef>
              <c:f>Grafica!$B$11</c:f>
              <c:numCache>
                <c:formatCode>#,##0.00" kW"</c:formatCode>
                <c:ptCount val="1"/>
                <c:pt idx="0">
                  <c:v>0</c:v>
                </c:pt>
              </c:numCache>
            </c:numRef>
          </c:val>
          <c:extLst>
            <c:ext xmlns:c16="http://schemas.microsoft.com/office/drawing/2014/chart" uri="{C3380CC4-5D6E-409C-BE32-E72D297353CC}">
              <c16:uniqueId val="{00000003-C679-48BA-9F55-17C31215B43E}"/>
            </c:ext>
          </c:extLst>
        </c:ser>
        <c:dLbls>
          <c:showLegendKey val="0"/>
          <c:showVal val="0"/>
          <c:showCatName val="0"/>
          <c:showSerName val="0"/>
          <c:showPercent val="0"/>
          <c:showBubbleSize val="0"/>
        </c:dLbls>
        <c:gapWidth val="110"/>
        <c:overlap val="100"/>
        <c:axId val="529109808"/>
        <c:axId val="529134768"/>
      </c:barChart>
      <c:barChart>
        <c:barDir val="bar"/>
        <c:grouping val="stacked"/>
        <c:varyColors val="0"/>
        <c:ser>
          <c:idx val="4"/>
          <c:order val="4"/>
          <c:tx>
            <c:strRef>
              <c:f>Grafica!$B$15</c:f>
              <c:strCache>
                <c:ptCount val="1"/>
                <c:pt idx="0">
                  <c:v>Valor</c:v>
                </c:pt>
              </c:strCache>
            </c:strRef>
          </c:tx>
          <c:spPr>
            <a:noFill/>
            <a:ln>
              <a:noFill/>
            </a:ln>
            <a:effectLst/>
          </c:spPr>
          <c:invertIfNegative val="0"/>
          <c:val>
            <c:numRef>
              <c:f>Grafica!$B$16</c:f>
              <c:numCache>
                <c:formatCode>#,##0.00" kW"</c:formatCode>
                <c:ptCount val="1"/>
                <c:pt idx="0">
                  <c:v>0</c:v>
                </c:pt>
              </c:numCache>
            </c:numRef>
          </c:val>
          <c:extLst>
            <c:ext xmlns:c16="http://schemas.microsoft.com/office/drawing/2014/chart" uri="{C3380CC4-5D6E-409C-BE32-E72D297353CC}">
              <c16:uniqueId val="{00000004-C679-48BA-9F55-17C31215B43E}"/>
            </c:ext>
          </c:extLst>
        </c:ser>
        <c:ser>
          <c:idx val="5"/>
          <c:order val="5"/>
          <c:tx>
            <c:strRef>
              <c:f>Grafica!$C$15</c:f>
              <c:strCache>
                <c:ptCount val="1"/>
                <c:pt idx="0">
                  <c:v>Aguja</c:v>
                </c:pt>
              </c:strCache>
            </c:strRef>
          </c:tx>
          <c:spPr>
            <a:solidFill>
              <a:schemeClr val="tx1"/>
            </a:solidFill>
            <a:ln>
              <a:noFill/>
            </a:ln>
            <a:effectLst/>
          </c:spPr>
          <c:invertIfNegative val="0"/>
          <c:dLbls>
            <c:dLbl>
              <c:idx val="0"/>
              <c:layout>
                <c:manualLayout>
                  <c:x val="0"/>
                  <c:y val="-0.34259259259259262"/>
                </c:manualLayout>
              </c:layout>
              <c:tx>
                <c:rich>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Black" panose="020B0A04020102020204" pitchFamily="34" charset="0"/>
                        <a:ea typeface="+mn-ea"/>
                        <a:cs typeface="+mn-cs"/>
                      </a:defRPr>
                    </a:pPr>
                    <a:fld id="{9E007183-D32A-432C-B192-A4AC385FC4BB}" type="CELLRANGE">
                      <a:rPr lang="en-US"/>
                      <a:pPr>
                        <a:defRPr sz="800">
                          <a:latin typeface="Arial Black" panose="020B0A04020102020204" pitchFamily="34" charset="0"/>
                        </a:defRPr>
                      </a:pPr>
                      <a:t>[CELLRANGE]</a:t>
                    </a:fld>
                    <a:endParaRPr lang="es-GT"/>
                  </a:p>
                </c:rich>
              </c:tx>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Black" panose="020B0A04020102020204" pitchFamily="34" charset="0"/>
                      <a:ea typeface="+mn-ea"/>
                      <a:cs typeface="+mn-cs"/>
                    </a:defRPr>
                  </a:pPr>
                  <a:endParaRPr lang="es-GT"/>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C679-48BA-9F55-17C31215B43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25400" cap="flat" cmpd="sng" algn="ctr">
                      <a:solidFill>
                        <a:schemeClr val="tx1"/>
                      </a:solidFill>
                      <a:round/>
                      <a:headEnd type="triangle"/>
                    </a:ln>
                    <a:effectLst/>
                  </c:spPr>
                </c15:leaderLines>
              </c:ext>
            </c:extLst>
          </c:dLbls>
          <c:val>
            <c:numRef>
              <c:f>Grafica!$C$16</c:f>
              <c:numCache>
                <c:formatCode>General</c:formatCode>
                <c:ptCount val="1"/>
                <c:pt idx="0">
                  <c:v>0.05</c:v>
                </c:pt>
              </c:numCache>
            </c:numRef>
          </c:val>
          <c:extLst>
            <c:ext xmlns:c15="http://schemas.microsoft.com/office/drawing/2012/chart" uri="{02D57815-91ED-43cb-92C2-25804820EDAC}">
              <c15:datalabelsRange>
                <c15:f>Grafica!$B$16</c15:f>
                <c15:dlblRangeCache>
                  <c:ptCount val="1"/>
                  <c:pt idx="0">
                    <c:v>#¡DIV/0!</c:v>
                  </c:pt>
                </c15:dlblRangeCache>
              </c15:datalabelsRange>
            </c:ext>
            <c:ext xmlns:c16="http://schemas.microsoft.com/office/drawing/2014/chart" uri="{C3380CC4-5D6E-409C-BE32-E72D297353CC}">
              <c16:uniqueId val="{00000005-C679-48BA-9F55-17C31215B43E}"/>
            </c:ext>
          </c:extLst>
        </c:ser>
        <c:ser>
          <c:idx val="6"/>
          <c:order val="6"/>
          <c:tx>
            <c:strRef>
              <c:f>Grafica!$A$15</c:f>
              <c:strCache>
                <c:ptCount val="1"/>
                <c:pt idx="0">
                  <c:v>Diferencia</c:v>
                </c:pt>
              </c:strCache>
            </c:strRef>
          </c:tx>
          <c:spPr>
            <a:noFill/>
            <a:ln>
              <a:noFill/>
            </a:ln>
            <a:effectLst/>
          </c:spPr>
          <c:invertIfNegative val="0"/>
          <c:val>
            <c:numRef>
              <c:f>Grafica!$A$16</c:f>
              <c:numCache>
                <c:formatCode>#,##0.00" kW"</c:formatCode>
                <c:ptCount val="1"/>
                <c:pt idx="0">
                  <c:v>0</c:v>
                </c:pt>
              </c:numCache>
            </c:numRef>
          </c:val>
          <c:extLst>
            <c:ext xmlns:c16="http://schemas.microsoft.com/office/drawing/2014/chart" uri="{C3380CC4-5D6E-409C-BE32-E72D297353CC}">
              <c16:uniqueId val="{00000006-C679-48BA-9F55-17C31215B43E}"/>
            </c:ext>
          </c:extLst>
        </c:ser>
        <c:dLbls>
          <c:showLegendKey val="0"/>
          <c:showVal val="0"/>
          <c:showCatName val="0"/>
          <c:showSerName val="0"/>
          <c:showPercent val="0"/>
          <c:showBubbleSize val="0"/>
        </c:dLbls>
        <c:gapWidth val="90"/>
        <c:overlap val="100"/>
        <c:axId val="529125168"/>
        <c:axId val="529117008"/>
      </c:barChart>
      <c:catAx>
        <c:axId val="529109808"/>
        <c:scaling>
          <c:orientation val="minMax"/>
        </c:scaling>
        <c:delete val="1"/>
        <c:axPos val="l"/>
        <c:numFmt formatCode="General" sourceLinked="1"/>
        <c:majorTickMark val="none"/>
        <c:minorTickMark val="none"/>
        <c:tickLblPos val="nextTo"/>
        <c:crossAx val="529134768"/>
        <c:crosses val="autoZero"/>
        <c:auto val="1"/>
        <c:lblAlgn val="ctr"/>
        <c:lblOffset val="100"/>
        <c:noMultiLvlLbl val="0"/>
      </c:catAx>
      <c:valAx>
        <c:axId val="529134768"/>
        <c:scaling>
          <c:orientation val="minMax"/>
        </c:scaling>
        <c:delete val="0"/>
        <c:axPos val="b"/>
        <c:majorGridlines>
          <c:spPr>
            <a:ln w="9525" cap="flat" cmpd="sng" algn="ctr">
              <a:solidFill>
                <a:schemeClr val="tx1">
                  <a:lumMod val="15000"/>
                  <a:lumOff val="85000"/>
                </a:schemeClr>
              </a:solidFill>
              <a:round/>
            </a:ln>
            <a:effectLst/>
          </c:spPr>
        </c:majorGridlines>
        <c:numFmt formatCode="#,##0.00&quot; kW&quot;" sourceLinked="1"/>
        <c:majorTickMark val="none"/>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GT"/>
          </a:p>
        </c:txPr>
        <c:crossAx val="529109808"/>
        <c:crosses val="autoZero"/>
        <c:crossBetween val="between"/>
      </c:valAx>
      <c:valAx>
        <c:axId val="529117008"/>
        <c:scaling>
          <c:orientation val="minMax"/>
        </c:scaling>
        <c:delete val="1"/>
        <c:axPos val="t"/>
        <c:numFmt formatCode="#,##0.00&quot; kW&quot;" sourceLinked="1"/>
        <c:majorTickMark val="out"/>
        <c:minorTickMark val="none"/>
        <c:tickLblPos val="nextTo"/>
        <c:crossAx val="529125168"/>
        <c:crosses val="max"/>
        <c:crossBetween val="between"/>
      </c:valAx>
      <c:catAx>
        <c:axId val="529125168"/>
        <c:scaling>
          <c:orientation val="minMax"/>
        </c:scaling>
        <c:delete val="1"/>
        <c:axPos val="l"/>
        <c:majorTickMark val="out"/>
        <c:minorTickMark val="none"/>
        <c:tickLblPos val="nextTo"/>
        <c:crossAx val="529117008"/>
        <c:crosses val="autoZero"/>
        <c:auto val="1"/>
        <c:lblAlgn val="ctr"/>
        <c:lblOffset val="100"/>
        <c:noMultiLvlLbl val="0"/>
      </c:catAx>
      <c:spPr>
        <a:solidFill>
          <a:schemeClr val="bg1">
            <a:lumMod val="95000"/>
          </a:schemeClr>
        </a:solid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6</xdr:col>
      <xdr:colOff>278550</xdr:colOff>
      <xdr:row>7</xdr:row>
      <xdr:rowOff>141422</xdr:rowOff>
    </xdr:from>
    <xdr:to>
      <xdr:col>7</xdr:col>
      <xdr:colOff>460802</xdr:colOff>
      <xdr:row>12</xdr:row>
      <xdr:rowOff>86735</xdr:rowOff>
    </xdr:to>
    <xdr:pic>
      <xdr:nvPicPr>
        <xdr:cNvPr id="2" name="Imagen 1" descr="Imagen que contiene dibujo&#10;&#10;Descripción generada automáticamente">
          <a:extLst>
            <a:ext uri="{FF2B5EF4-FFF2-40B4-BE49-F238E27FC236}">
              <a16:creationId xmlns:a16="http://schemas.microsoft.com/office/drawing/2014/main" id="{98B40EE3-1C6E-48B9-91E8-0795BE897A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33430" y="1421582"/>
          <a:ext cx="974732" cy="859713"/>
        </a:xfrm>
        <a:prstGeom prst="rect">
          <a:avLst/>
        </a:prstGeom>
      </xdr:spPr>
    </xdr:pic>
    <xdr:clientData/>
  </xdr:twoCellAnchor>
  <xdr:twoCellAnchor editAs="oneCell">
    <xdr:from>
      <xdr:col>0</xdr:col>
      <xdr:colOff>43425</xdr:colOff>
      <xdr:row>0</xdr:row>
      <xdr:rowOff>96542</xdr:rowOff>
    </xdr:from>
    <xdr:to>
      <xdr:col>1</xdr:col>
      <xdr:colOff>248589</xdr:colOff>
      <xdr:row>15</xdr:row>
      <xdr:rowOff>47626</xdr:rowOff>
    </xdr:to>
    <xdr:pic>
      <xdr:nvPicPr>
        <xdr:cNvPr id="3" name="Imagen 2">
          <a:extLst>
            <a:ext uri="{FF2B5EF4-FFF2-40B4-BE49-F238E27FC236}">
              <a16:creationId xmlns:a16="http://schemas.microsoft.com/office/drawing/2014/main" id="{28B551E4-AB7F-441C-8D54-B038398D179F}"/>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43425" y="96542"/>
          <a:ext cx="997644" cy="269428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419100</xdr:colOff>
      <xdr:row>3</xdr:row>
      <xdr:rowOff>171450</xdr:rowOff>
    </xdr:from>
    <xdr:to>
      <xdr:col>10</xdr:col>
      <xdr:colOff>548640</xdr:colOff>
      <xdr:row>17</xdr:row>
      <xdr:rowOff>106680</xdr:rowOff>
    </xdr:to>
    <xdr:graphicFrame macro="">
      <xdr:nvGraphicFramePr>
        <xdr:cNvPr id="7" name="Gráfico 6">
          <a:extLst>
            <a:ext uri="{FF2B5EF4-FFF2-40B4-BE49-F238E27FC236}">
              <a16:creationId xmlns:a16="http://schemas.microsoft.com/office/drawing/2014/main" id="{E493BBE8-80DF-EE52-0513-4EFDEE3EE5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16241</xdr:colOff>
      <xdr:row>81</xdr:row>
      <xdr:rowOff>16556</xdr:rowOff>
    </xdr:from>
    <xdr:to>
      <xdr:col>5</xdr:col>
      <xdr:colOff>697464</xdr:colOff>
      <xdr:row>90</xdr:row>
      <xdr:rowOff>6146</xdr:rowOff>
    </xdr:to>
    <mc:AlternateContent xmlns:mc="http://schemas.openxmlformats.org/markup-compatibility/2006" xmlns:a14="http://schemas.microsoft.com/office/drawing/2010/main">
      <mc:Choice Requires="a14">
        <xdr:sp macro="" textlink="">
          <xdr:nvSpPr>
            <xdr:cNvPr id="2" name="Rectángulo 1">
              <a:extLst>
                <a:ext uri="{FF2B5EF4-FFF2-40B4-BE49-F238E27FC236}">
                  <a16:creationId xmlns:a16="http://schemas.microsoft.com/office/drawing/2014/main" id="{AD1C2FCA-4E4D-B369-5FE9-321E17C27BAE}"/>
                </a:ext>
              </a:extLst>
            </xdr:cNvPr>
            <xdr:cNvSpPr/>
          </xdr:nvSpPr>
          <xdr:spPr>
            <a:xfrm>
              <a:off x="813410" y="10684556"/>
              <a:ext cx="7668177" cy="1572205"/>
            </a:xfrm>
            <a:prstGeom prst="rect">
              <a:avLst/>
            </a:prstGeom>
            <a:solidFill>
              <a:schemeClr val="bg1">
                <a:lumMod val="95000"/>
              </a:schemeClr>
            </a:solidFill>
            <a:ln w="3175">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GT" sz="900" kern="1200">
                  <a:solidFill>
                    <a:schemeClr val="tx1"/>
                  </a:solidFill>
                  <a:latin typeface="Aptos Narrow" panose="020B0004020202020204" pitchFamily="34" charset="0"/>
                </a:rPr>
                <a:t>El formulario utilizará la siguiente formula para determinar la energía requerida para mantener las condiciones internas de temperatura durante las horas de operación de la edificación.</a:t>
              </a:r>
            </a:p>
            <a:p>
              <a:pPr algn="l"/>
              <a:endParaRPr lang="es-GT" sz="900" kern="1200">
                <a:solidFill>
                  <a:schemeClr val="tx1"/>
                </a:solidFill>
                <a:latin typeface="Aptos Narrow" panose="020B0004020202020204" pitchFamily="34" charset="0"/>
              </a:endParaRPr>
            </a:p>
            <a:p>
              <a:pPr algn="l"/>
              <a14:m>
                <m:oMathPara xmlns:m="http://schemas.openxmlformats.org/officeDocument/2006/math">
                  <m:oMathParaPr>
                    <m:jc m:val="centerGroup"/>
                  </m:oMathParaPr>
                  <m:oMath xmlns:m="http://schemas.openxmlformats.org/officeDocument/2006/math">
                    <m:r>
                      <a:rPr lang="es-MX" sz="1400" b="0" i="1" kern="1200">
                        <a:solidFill>
                          <a:schemeClr val="tx1"/>
                        </a:solidFill>
                        <a:latin typeface="Cambria Math" panose="02040503050406030204" pitchFamily="18" charset="0"/>
                      </a:rPr>
                      <m:t>𝑄</m:t>
                    </m:r>
                    <m:r>
                      <a:rPr lang="es-MX" sz="1400" b="0" i="1" kern="1200">
                        <a:solidFill>
                          <a:schemeClr val="tx1"/>
                        </a:solidFill>
                        <a:latin typeface="Cambria Math" panose="02040503050406030204" pitchFamily="18" charset="0"/>
                      </a:rPr>
                      <m:t>=</m:t>
                    </m:r>
                    <m:r>
                      <a:rPr lang="es-MX" sz="1400" b="0" i="1" kern="1200">
                        <a:solidFill>
                          <a:schemeClr val="tx1"/>
                        </a:solidFill>
                        <a:latin typeface="Cambria Math" panose="02040503050406030204" pitchFamily="18" charset="0"/>
                      </a:rPr>
                      <m:t>𝑈</m:t>
                    </m:r>
                    <m:r>
                      <a:rPr lang="es-MX" sz="1400" b="0" i="1" kern="1200">
                        <a:solidFill>
                          <a:schemeClr val="tx1"/>
                        </a:solidFill>
                        <a:latin typeface="Cambria Math" panose="02040503050406030204" pitchFamily="18" charset="0"/>
                      </a:rPr>
                      <m:t>∗</m:t>
                    </m:r>
                    <m:r>
                      <a:rPr lang="es-MX" sz="1400" b="0" i="1" kern="1200">
                        <a:solidFill>
                          <a:schemeClr val="tx1"/>
                        </a:solidFill>
                        <a:latin typeface="Cambria Math" panose="02040503050406030204" pitchFamily="18" charset="0"/>
                      </a:rPr>
                      <m:t>𝐴</m:t>
                    </m:r>
                    <m:r>
                      <a:rPr lang="es-MX" sz="1400" b="0" i="1" kern="1200">
                        <a:solidFill>
                          <a:schemeClr val="tx1"/>
                        </a:solidFill>
                        <a:latin typeface="Cambria Math" panose="02040503050406030204" pitchFamily="18" charset="0"/>
                      </a:rPr>
                      <m:t>∗∆</m:t>
                    </m:r>
                    <m:r>
                      <a:rPr lang="es-MX" sz="1400" b="0" i="1" kern="1200">
                        <a:solidFill>
                          <a:schemeClr val="tx1"/>
                        </a:solidFill>
                        <a:latin typeface="Cambria Math" panose="02040503050406030204" pitchFamily="18" charset="0"/>
                        <a:ea typeface="Cambria Math" panose="02040503050406030204" pitchFamily="18" charset="0"/>
                      </a:rPr>
                      <m:t>𝑇</m:t>
                    </m:r>
                  </m:oMath>
                </m:oMathPara>
              </a14:m>
              <a:endParaRPr lang="es-GT" sz="1400" kern="1200">
                <a:solidFill>
                  <a:schemeClr val="tx1"/>
                </a:solidFill>
                <a:latin typeface="Aptos Narrow" panose="020B0004020202020204" pitchFamily="34" charset="0"/>
              </a:endParaRPr>
            </a:p>
            <a:p>
              <a:pPr algn="l"/>
              <a:endParaRPr lang="es-GT" sz="900" kern="1200">
                <a:solidFill>
                  <a:schemeClr val="tx1"/>
                </a:solidFill>
                <a:latin typeface="Aptos Narrow" panose="020B0004020202020204" pitchFamily="34" charset="0"/>
              </a:endParaRPr>
            </a:p>
            <a:p>
              <a:pPr algn="l"/>
              <a:r>
                <a:rPr lang="es-GT" sz="800" kern="1200">
                  <a:solidFill>
                    <a:schemeClr val="tx1"/>
                  </a:solidFill>
                  <a:latin typeface="Aptos Narrow" panose="020B0004020202020204" pitchFamily="34" charset="0"/>
                </a:rPr>
                <a:t>Donde: </a:t>
              </a:r>
            </a:p>
            <a:p>
              <a:pPr algn="l"/>
              <a:r>
                <a:rPr lang="es-GT" sz="800" kern="1200">
                  <a:solidFill>
                    <a:schemeClr val="tx1"/>
                  </a:solidFill>
                  <a:latin typeface="Aptos Narrow" panose="020B0004020202020204" pitchFamily="34" charset="0"/>
                </a:rPr>
                <a:t>Q =</a:t>
              </a:r>
              <a:r>
                <a:rPr lang="es-GT" sz="800" kern="1200" baseline="0">
                  <a:solidFill>
                    <a:schemeClr val="tx1"/>
                  </a:solidFill>
                  <a:latin typeface="Aptos Narrow" panose="020B0004020202020204" pitchFamily="34" charset="0"/>
                </a:rPr>
                <a:t> Ganancia térmica</a:t>
              </a:r>
            </a:p>
            <a:p>
              <a:pPr algn="l"/>
              <a:r>
                <a:rPr lang="es-GT" sz="800" kern="1200" baseline="0">
                  <a:solidFill>
                    <a:schemeClr val="tx1"/>
                  </a:solidFill>
                  <a:latin typeface="Aptos Narrow" panose="020B0004020202020204" pitchFamily="34" charset="0"/>
                </a:rPr>
                <a:t>U = Valor U del envolvente</a:t>
              </a:r>
            </a:p>
            <a:p>
              <a:pPr algn="l"/>
              <a:r>
                <a:rPr lang="es-GT" sz="800" kern="1200" baseline="0">
                  <a:solidFill>
                    <a:schemeClr val="tx1"/>
                  </a:solidFill>
                  <a:latin typeface="Aptos Narrow" panose="020B0004020202020204" pitchFamily="34" charset="0"/>
                </a:rPr>
                <a:t>A = Área del envolvent</a:t>
              </a:r>
              <a14:m>
                <m:oMath xmlns:m="http://schemas.openxmlformats.org/officeDocument/2006/math">
                  <m:r>
                    <a:rPr lang="es-MX" sz="800" b="0" i="1">
                      <a:solidFill>
                        <a:schemeClr val="lt1"/>
                      </a:solidFill>
                      <a:effectLst/>
                      <a:latin typeface="Cambria Math" panose="02040503050406030204" pitchFamily="18" charset="0"/>
                      <a:ea typeface="+mn-ea"/>
                      <a:cs typeface="+mn-cs"/>
                    </a:rPr>
                    <m:t>∆</m:t>
                  </m:r>
                </m:oMath>
              </a14:m>
              <a:endParaRPr lang="es-GT" sz="800" kern="1200">
                <a:solidFill>
                  <a:schemeClr val="tx1"/>
                </a:solidFill>
                <a:latin typeface="Aptos Narrow" panose="020B0004020202020204" pitchFamily="34" charset="0"/>
              </a:endParaRPr>
            </a:p>
            <a:p>
              <a:pPr algn="l"/>
              <a:r>
                <a:rPr lang="es-GT" sz="800" kern="1200">
                  <a:solidFill>
                    <a:schemeClr val="tx1"/>
                  </a:solidFill>
                  <a:latin typeface="Aptos Narrow" panose="020B0004020202020204" pitchFamily="34" charset="0"/>
                </a:rPr>
                <a:t>∆T = </a:t>
              </a:r>
              <a:r>
                <a:rPr lang="es-GT" sz="800" kern="0">
                  <a:solidFill>
                    <a:schemeClr val="tx1"/>
                  </a:solidFill>
                  <a:latin typeface="Aptos Narrow" panose="020B0004020202020204" pitchFamily="34" charset="0"/>
                </a:rPr>
                <a:t>d</a:t>
              </a:r>
              <a:r>
                <a:rPr lang="es-GT" sz="800">
                  <a:solidFill>
                    <a:schemeClr val="tx1"/>
                  </a:solidFill>
                  <a:latin typeface="Aptos Narrow" panose="020B0004020202020204" pitchFamily="34" charset="0"/>
                </a:rPr>
                <a:t>iferencia de temperatura (exterior - interior)</a:t>
              </a:r>
              <a:endParaRPr lang="es-GT" sz="800" kern="1200">
                <a:solidFill>
                  <a:schemeClr val="tx1"/>
                </a:solidFill>
                <a:latin typeface="Aptos Narrow" panose="020B0004020202020204" pitchFamily="34" charset="0"/>
              </a:endParaRPr>
            </a:p>
          </xdr:txBody>
        </xdr:sp>
      </mc:Choice>
      <mc:Fallback xmlns="">
        <xdr:sp macro="" textlink="">
          <xdr:nvSpPr>
            <xdr:cNvPr id="2" name="Rectángulo 1">
              <a:extLst>
                <a:ext uri="{FF2B5EF4-FFF2-40B4-BE49-F238E27FC236}">
                  <a16:creationId xmlns:a16="http://schemas.microsoft.com/office/drawing/2014/main" id="{AD1C2FCA-4E4D-B369-5FE9-321E17C27BAE}"/>
                </a:ext>
              </a:extLst>
            </xdr:cNvPr>
            <xdr:cNvSpPr/>
          </xdr:nvSpPr>
          <xdr:spPr>
            <a:xfrm>
              <a:off x="813410" y="10684556"/>
              <a:ext cx="7668177" cy="1572205"/>
            </a:xfrm>
            <a:prstGeom prst="rect">
              <a:avLst/>
            </a:prstGeom>
            <a:solidFill>
              <a:schemeClr val="bg1">
                <a:lumMod val="95000"/>
              </a:schemeClr>
            </a:solidFill>
            <a:ln w="3175">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GT" sz="900" kern="1200">
                  <a:solidFill>
                    <a:schemeClr val="tx1"/>
                  </a:solidFill>
                  <a:latin typeface="Aptos Narrow" panose="020B0004020202020204" pitchFamily="34" charset="0"/>
                </a:rPr>
                <a:t>El formulario utilizará la siguiente formula para determinar la energía requerida para mantener las condiciones internas de temperatura durante las horas de operación de la edificación.</a:t>
              </a:r>
            </a:p>
            <a:p>
              <a:pPr algn="l"/>
              <a:endParaRPr lang="es-GT" sz="900" kern="1200">
                <a:solidFill>
                  <a:schemeClr val="tx1"/>
                </a:solidFill>
                <a:latin typeface="Aptos Narrow" panose="020B0004020202020204" pitchFamily="34" charset="0"/>
              </a:endParaRPr>
            </a:p>
            <a:p>
              <a:pPr algn="l"/>
              <a:r>
                <a:rPr lang="es-MX" sz="1400" b="0" i="0" kern="1200">
                  <a:solidFill>
                    <a:schemeClr val="tx1"/>
                  </a:solidFill>
                  <a:latin typeface="Cambria Math" panose="02040503050406030204" pitchFamily="18" charset="0"/>
                </a:rPr>
                <a:t>𝑄=𝑈∗𝐴∗∆</a:t>
              </a:r>
              <a:r>
                <a:rPr lang="es-MX" sz="1400" b="0" i="0" kern="1200">
                  <a:solidFill>
                    <a:schemeClr val="tx1"/>
                  </a:solidFill>
                  <a:latin typeface="Cambria Math" panose="02040503050406030204" pitchFamily="18" charset="0"/>
                  <a:ea typeface="Cambria Math" panose="02040503050406030204" pitchFamily="18" charset="0"/>
                </a:rPr>
                <a:t>𝑇</a:t>
              </a:r>
              <a:endParaRPr lang="es-GT" sz="1400" kern="1200">
                <a:solidFill>
                  <a:schemeClr val="tx1"/>
                </a:solidFill>
                <a:latin typeface="Aptos Narrow" panose="020B0004020202020204" pitchFamily="34" charset="0"/>
              </a:endParaRPr>
            </a:p>
            <a:p>
              <a:pPr algn="l"/>
              <a:endParaRPr lang="es-GT" sz="900" kern="1200">
                <a:solidFill>
                  <a:schemeClr val="tx1"/>
                </a:solidFill>
                <a:latin typeface="Aptos Narrow" panose="020B0004020202020204" pitchFamily="34" charset="0"/>
              </a:endParaRPr>
            </a:p>
            <a:p>
              <a:pPr algn="l"/>
              <a:r>
                <a:rPr lang="es-GT" sz="800" kern="1200">
                  <a:solidFill>
                    <a:schemeClr val="tx1"/>
                  </a:solidFill>
                  <a:latin typeface="Aptos Narrow" panose="020B0004020202020204" pitchFamily="34" charset="0"/>
                </a:rPr>
                <a:t>Donde: </a:t>
              </a:r>
            </a:p>
            <a:p>
              <a:pPr algn="l"/>
              <a:r>
                <a:rPr lang="es-GT" sz="800" kern="1200">
                  <a:solidFill>
                    <a:schemeClr val="tx1"/>
                  </a:solidFill>
                  <a:latin typeface="Aptos Narrow" panose="020B0004020202020204" pitchFamily="34" charset="0"/>
                </a:rPr>
                <a:t>Q =</a:t>
              </a:r>
              <a:r>
                <a:rPr lang="es-GT" sz="800" kern="1200" baseline="0">
                  <a:solidFill>
                    <a:schemeClr val="tx1"/>
                  </a:solidFill>
                  <a:latin typeface="Aptos Narrow" panose="020B0004020202020204" pitchFamily="34" charset="0"/>
                </a:rPr>
                <a:t> Ganancia térmica</a:t>
              </a:r>
            </a:p>
            <a:p>
              <a:pPr algn="l"/>
              <a:r>
                <a:rPr lang="es-GT" sz="800" kern="1200" baseline="0">
                  <a:solidFill>
                    <a:schemeClr val="tx1"/>
                  </a:solidFill>
                  <a:latin typeface="Aptos Narrow" panose="020B0004020202020204" pitchFamily="34" charset="0"/>
                </a:rPr>
                <a:t>U = Valor U del envolvente</a:t>
              </a:r>
            </a:p>
            <a:p>
              <a:pPr algn="l"/>
              <a:r>
                <a:rPr lang="es-GT" sz="800" kern="1200" baseline="0">
                  <a:solidFill>
                    <a:schemeClr val="tx1"/>
                  </a:solidFill>
                  <a:latin typeface="Aptos Narrow" panose="020B0004020202020204" pitchFamily="34" charset="0"/>
                </a:rPr>
                <a:t>A = Área del envolvent</a:t>
              </a:r>
              <a:r>
                <a:rPr lang="es-MX" sz="800" b="0" i="0">
                  <a:solidFill>
                    <a:schemeClr val="lt1"/>
                  </a:solidFill>
                  <a:effectLst/>
                  <a:latin typeface="Cambria Math" panose="02040503050406030204" pitchFamily="18" charset="0"/>
                  <a:ea typeface="+mn-ea"/>
                  <a:cs typeface="+mn-cs"/>
                </a:rPr>
                <a:t>∆</a:t>
              </a:r>
              <a:endParaRPr lang="es-GT" sz="800" kern="1200">
                <a:solidFill>
                  <a:schemeClr val="tx1"/>
                </a:solidFill>
                <a:latin typeface="Aptos Narrow" panose="020B0004020202020204" pitchFamily="34" charset="0"/>
              </a:endParaRPr>
            </a:p>
            <a:p>
              <a:pPr algn="l"/>
              <a:r>
                <a:rPr lang="es-GT" sz="800" kern="1200">
                  <a:solidFill>
                    <a:schemeClr val="tx1"/>
                  </a:solidFill>
                  <a:latin typeface="Aptos Narrow" panose="020B0004020202020204" pitchFamily="34" charset="0"/>
                </a:rPr>
                <a:t>∆T = </a:t>
              </a:r>
              <a:r>
                <a:rPr lang="es-GT" sz="800" kern="0">
                  <a:solidFill>
                    <a:schemeClr val="tx1"/>
                  </a:solidFill>
                  <a:latin typeface="Aptos Narrow" panose="020B0004020202020204" pitchFamily="34" charset="0"/>
                </a:rPr>
                <a:t>d</a:t>
              </a:r>
              <a:r>
                <a:rPr lang="es-GT" sz="800">
                  <a:solidFill>
                    <a:schemeClr val="tx1"/>
                  </a:solidFill>
                  <a:latin typeface="Aptos Narrow" panose="020B0004020202020204" pitchFamily="34" charset="0"/>
                </a:rPr>
                <a:t>iferencia de temperatura (exterior - interior)</a:t>
              </a:r>
              <a:endParaRPr lang="es-GT" sz="800" kern="1200">
                <a:solidFill>
                  <a:schemeClr val="tx1"/>
                </a:solidFill>
                <a:latin typeface="Aptos Narrow" panose="020B0004020202020204" pitchFamily="34" charset="0"/>
              </a:endParaRPr>
            </a:p>
          </xdr:txBody>
        </xdr:sp>
      </mc:Fallback>
    </mc:AlternateContent>
    <xdr:clientData/>
  </xdr:twoCellAnchor>
  <xdr:twoCellAnchor>
    <xdr:from>
      <xdr:col>0</xdr:col>
      <xdr:colOff>780362</xdr:colOff>
      <xdr:row>7</xdr:row>
      <xdr:rowOff>24029</xdr:rowOff>
    </xdr:from>
    <xdr:to>
      <xdr:col>6</xdr:col>
      <xdr:colOff>78085</xdr:colOff>
      <xdr:row>15</xdr:row>
      <xdr:rowOff>14849</xdr:rowOff>
    </xdr:to>
    <xdr:sp macro="" textlink="">
      <xdr:nvSpPr>
        <xdr:cNvPr id="5" name="Rectángulo 4">
          <a:extLst>
            <a:ext uri="{FF2B5EF4-FFF2-40B4-BE49-F238E27FC236}">
              <a16:creationId xmlns:a16="http://schemas.microsoft.com/office/drawing/2014/main" id="{A4E6BFA7-8287-9D3F-2461-4D4EBD07438B}"/>
            </a:ext>
          </a:extLst>
        </xdr:cNvPr>
        <xdr:cNvSpPr/>
      </xdr:nvSpPr>
      <xdr:spPr>
        <a:xfrm>
          <a:off x="780362" y="1369288"/>
          <a:ext cx="8178316" cy="1420746"/>
        </a:xfrm>
        <a:prstGeom prst="rect">
          <a:avLst/>
        </a:prstGeom>
        <a:solidFill>
          <a:schemeClr val="bg1">
            <a:lumMod val="95000"/>
          </a:schemeClr>
        </a:solidFill>
        <a:ln w="3175">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s-GT" sz="1000" b="1">
              <a:solidFill>
                <a:schemeClr val="tx1"/>
              </a:solidFill>
              <a:effectLst/>
              <a:latin typeface="Aptos Narrow" panose="020B0004020202020204" pitchFamily="34" charset="0"/>
              <a:ea typeface="+mn-ea"/>
              <a:cs typeface="+mn-cs"/>
            </a:rPr>
            <a:t>Instrucciones: </a:t>
          </a:r>
        </a:p>
        <a:p>
          <a:r>
            <a:rPr lang="es-GT" sz="800">
              <a:solidFill>
                <a:schemeClr val="tx1"/>
              </a:solidFill>
              <a:effectLst/>
              <a:latin typeface="Aptos Narrow" panose="020B0004020202020204" pitchFamily="34" charset="0"/>
              <a:ea typeface="+mn-ea"/>
              <a:cs typeface="+mn-cs"/>
            </a:rPr>
            <a:t> </a:t>
          </a:r>
        </a:p>
        <a:p>
          <a:r>
            <a:rPr lang="es-GT" sz="800">
              <a:solidFill>
                <a:schemeClr val="tx1"/>
              </a:solidFill>
              <a:effectLst/>
              <a:latin typeface="Aptos Narrow" panose="020B0004020202020204" pitchFamily="34" charset="0"/>
              <a:ea typeface="+mn-ea"/>
              <a:cs typeface="+mn-cs"/>
            </a:rPr>
            <a:t>Utilizar este formulario y sus secciones posteriores, para determinar las necesidades de enfriamiento y calefacción del edificio, basado en los requerimientos de diseño de envolvente del ASHRAE 90.1 2010. </a:t>
          </a:r>
        </a:p>
        <a:p>
          <a:r>
            <a:rPr lang="es-GT" sz="800">
              <a:solidFill>
                <a:schemeClr val="tx1"/>
              </a:solidFill>
              <a:effectLst/>
              <a:latin typeface="Aptos Narrow" panose="020B0004020202020204" pitchFamily="34" charset="0"/>
              <a:ea typeface="+mn-ea"/>
              <a:cs typeface="+mn-cs"/>
            </a:rPr>
            <a:t> </a:t>
          </a:r>
        </a:p>
        <a:p>
          <a:r>
            <a:rPr lang="es-GT" sz="800">
              <a:solidFill>
                <a:schemeClr val="tx1"/>
              </a:solidFill>
              <a:effectLst/>
              <a:latin typeface="Aptos Narrow" panose="020B0004020202020204" pitchFamily="34" charset="0"/>
              <a:ea typeface="+mn-ea"/>
              <a:cs typeface="+mn-cs"/>
            </a:rPr>
            <a:t>Este formulario no debe utilizase de manera aislada, se recomienda que sus valores sean completados y consecuentes con los valores del formulario E-C2.</a:t>
          </a:r>
        </a:p>
        <a:p>
          <a:r>
            <a:rPr lang="es-GT" sz="800">
              <a:solidFill>
                <a:schemeClr val="tx1"/>
              </a:solidFill>
              <a:effectLst/>
              <a:latin typeface="Aptos Narrow" panose="020B0004020202020204" pitchFamily="34" charset="0"/>
              <a:ea typeface="+mn-ea"/>
              <a:cs typeface="+mn-cs"/>
            </a:rPr>
            <a:t> </a:t>
          </a:r>
        </a:p>
        <a:p>
          <a:r>
            <a:rPr lang="es-GT" sz="800">
              <a:solidFill>
                <a:schemeClr val="tx1"/>
              </a:solidFill>
              <a:effectLst/>
              <a:latin typeface="Aptos Narrow" panose="020B0004020202020204" pitchFamily="34" charset="0"/>
              <a:ea typeface="+mn-ea"/>
              <a:cs typeface="+mn-cs"/>
            </a:rPr>
            <a:t>Los resultados presentados son proyecciones prescriptivas basadas en las características generales de la edificación con el único objetivo de comparar la eficiencia del diseño de la envolvente, según los parámetros del estándar ASHRAE 90.1. Por lo tanto, sus resultados representan proyecciones paramétricas las cuales no deben ser utilizadas para cálculos detallados de enfriamiento, calefacción, o de ningún tipo. </a:t>
          </a:r>
        </a:p>
        <a:p>
          <a:pPr algn="l"/>
          <a:endParaRPr lang="es-GT" sz="800">
            <a:solidFill>
              <a:schemeClr val="tx1"/>
            </a:solidFill>
            <a:latin typeface="Aptos Narrow" panose="020B0004020202020204" pitchFamily="34" charset="0"/>
          </a:endParaRPr>
        </a:p>
      </xdr:txBody>
    </xdr:sp>
    <xdr:clientData/>
  </xdr:twoCellAnchor>
  <xdr:twoCellAnchor>
    <xdr:from>
      <xdr:col>1</xdr:col>
      <xdr:colOff>0</xdr:colOff>
      <xdr:row>119</xdr:row>
      <xdr:rowOff>0</xdr:rowOff>
    </xdr:from>
    <xdr:to>
      <xdr:col>5</xdr:col>
      <xdr:colOff>639884</xdr:colOff>
      <xdr:row>133</xdr:row>
      <xdr:rowOff>112691</xdr:rowOff>
    </xdr:to>
    <mc:AlternateContent xmlns:mc="http://schemas.openxmlformats.org/markup-compatibility/2006" xmlns:a14="http://schemas.microsoft.com/office/drawing/2010/main">
      <mc:Choice Requires="a14">
        <xdr:sp macro="" textlink="">
          <xdr:nvSpPr>
            <xdr:cNvPr id="6" name="Rectángulo 5">
              <a:extLst>
                <a:ext uri="{FF2B5EF4-FFF2-40B4-BE49-F238E27FC236}">
                  <a16:creationId xmlns:a16="http://schemas.microsoft.com/office/drawing/2014/main" id="{6B9460D3-CC0C-4450-8C59-34F571489228}"/>
                </a:ext>
              </a:extLst>
            </xdr:cNvPr>
            <xdr:cNvSpPr/>
          </xdr:nvSpPr>
          <xdr:spPr>
            <a:xfrm>
              <a:off x="794197" y="19312944"/>
              <a:ext cx="7621307" cy="2591874"/>
            </a:xfrm>
            <a:prstGeom prst="rect">
              <a:avLst/>
            </a:prstGeom>
            <a:solidFill>
              <a:schemeClr val="bg1">
                <a:lumMod val="95000"/>
              </a:schemeClr>
            </a:solidFill>
            <a:ln w="3175">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GT" sz="900" kern="1200">
                  <a:solidFill>
                    <a:schemeClr val="tx1"/>
                  </a:solidFill>
                  <a:latin typeface="Aptos Narrow" panose="020B0004020202020204" pitchFamily="34" charset="0"/>
                </a:rPr>
                <a:t>El formulario utilizará la siguiente formula para determinar las pérdidas de energía por transmisión del envolvente.</a:t>
              </a:r>
            </a:p>
            <a:p>
              <a:pPr algn="l"/>
              <a:endParaRPr lang="es-GT" sz="900" kern="1200">
                <a:solidFill>
                  <a:schemeClr val="tx1"/>
                </a:solidFill>
                <a:latin typeface="Aptos Narrow" panose="020B0004020202020204" pitchFamily="34" charset="0"/>
              </a:endParaRPr>
            </a:p>
            <a:p>
              <a:pPr algn="l"/>
              <a14:m>
                <m:oMathPara xmlns:m="http://schemas.openxmlformats.org/officeDocument/2006/math">
                  <m:oMathParaPr>
                    <m:jc m:val="centerGroup"/>
                  </m:oMathParaPr>
                  <m:oMath xmlns:m="http://schemas.openxmlformats.org/officeDocument/2006/math">
                    <m:r>
                      <a:rPr lang="es-MX" sz="1200" b="0" i="1" kern="1200">
                        <a:solidFill>
                          <a:schemeClr val="tx1"/>
                        </a:solidFill>
                        <a:latin typeface="Cambria Math" panose="02040503050406030204" pitchFamily="18" charset="0"/>
                      </a:rPr>
                      <m:t>𝑄</m:t>
                    </m:r>
                    <m:r>
                      <a:rPr lang="es-MX" sz="1200" b="0" i="1" kern="1200">
                        <a:solidFill>
                          <a:schemeClr val="tx1"/>
                        </a:solidFill>
                        <a:latin typeface="Cambria Math" panose="02040503050406030204" pitchFamily="18" charset="0"/>
                      </a:rPr>
                      <m:t>=∑(</m:t>
                    </m:r>
                    <m:r>
                      <a:rPr lang="es-MX" sz="1200" b="0" i="1" kern="1200">
                        <a:solidFill>
                          <a:schemeClr val="tx1"/>
                        </a:solidFill>
                        <a:latin typeface="Cambria Math" panose="02040503050406030204" pitchFamily="18" charset="0"/>
                      </a:rPr>
                      <m:t>𝑈</m:t>
                    </m:r>
                    <m:r>
                      <a:rPr lang="es-MX" sz="1200" b="0" i="1" kern="1200">
                        <a:solidFill>
                          <a:schemeClr val="tx1"/>
                        </a:solidFill>
                        <a:latin typeface="Cambria Math" panose="02040503050406030204" pitchFamily="18" charset="0"/>
                      </a:rPr>
                      <m:t>∗</m:t>
                    </m:r>
                    <m:r>
                      <a:rPr lang="es-MX" sz="1200" b="0" i="1" kern="1200">
                        <a:solidFill>
                          <a:schemeClr val="tx1"/>
                        </a:solidFill>
                        <a:latin typeface="Cambria Math" panose="02040503050406030204" pitchFamily="18" charset="0"/>
                      </a:rPr>
                      <m:t>𝐴</m:t>
                    </m:r>
                    <m:r>
                      <a:rPr lang="es-MX" sz="1200" b="0" i="1" kern="1200">
                        <a:solidFill>
                          <a:schemeClr val="tx1"/>
                        </a:solidFill>
                        <a:latin typeface="Cambria Math" panose="02040503050406030204" pitchFamily="18" charset="0"/>
                      </a:rPr>
                      <m:t>∗∆</m:t>
                    </m:r>
                    <m:r>
                      <a:rPr lang="es-MX" sz="1200" b="0" i="1" kern="1200">
                        <a:solidFill>
                          <a:schemeClr val="tx1"/>
                        </a:solidFill>
                        <a:latin typeface="Cambria Math" panose="02040503050406030204" pitchFamily="18" charset="0"/>
                        <a:ea typeface="Cambria Math" panose="02040503050406030204" pitchFamily="18" charset="0"/>
                      </a:rPr>
                      <m:t>𝑇</m:t>
                    </m:r>
                    <m:r>
                      <a:rPr lang="es-GT" sz="1200" b="0" i="1" kern="1200">
                        <a:solidFill>
                          <a:schemeClr val="tx1"/>
                        </a:solidFill>
                        <a:latin typeface="Cambria Math" panose="02040503050406030204" pitchFamily="18" charset="0"/>
                        <a:ea typeface="Cambria Math" panose="02040503050406030204" pitchFamily="18" charset="0"/>
                      </a:rPr>
                      <m:t>)</m:t>
                    </m:r>
                  </m:oMath>
                </m:oMathPara>
              </a14:m>
              <a:endParaRPr lang="es-GT" sz="1200" kern="1200">
                <a:solidFill>
                  <a:schemeClr val="tx1"/>
                </a:solidFill>
                <a:latin typeface="Aptos Narrow" panose="020B0004020202020204" pitchFamily="34" charset="0"/>
              </a:endParaRPr>
            </a:p>
            <a:p>
              <a:pPr algn="l"/>
              <a:endParaRPr lang="es-GT" sz="900" kern="1200">
                <a:solidFill>
                  <a:schemeClr val="tx1"/>
                </a:solidFill>
                <a:latin typeface="Aptos Narrow" panose="020B0004020202020204" pitchFamily="34" charset="0"/>
              </a:endParaRPr>
            </a:p>
            <a:p>
              <a:pPr algn="l"/>
              <a:r>
                <a:rPr lang="es-GT" sz="800" kern="1200">
                  <a:solidFill>
                    <a:schemeClr val="tx1"/>
                  </a:solidFill>
                  <a:latin typeface="Aptos Narrow" panose="020B0004020202020204" pitchFamily="34" charset="0"/>
                </a:rPr>
                <a:t>Donde: </a:t>
              </a:r>
            </a:p>
            <a:p>
              <a:pPr algn="l"/>
              <a:r>
                <a:rPr lang="es-GT" sz="800" kern="1200">
                  <a:solidFill>
                    <a:schemeClr val="tx1"/>
                  </a:solidFill>
                  <a:latin typeface="Aptos Narrow" panose="020B0004020202020204" pitchFamily="34" charset="0"/>
                </a:rPr>
                <a:t>Q =</a:t>
              </a:r>
              <a:r>
                <a:rPr lang="es-GT" sz="800" kern="1200" baseline="0">
                  <a:solidFill>
                    <a:schemeClr val="tx1"/>
                  </a:solidFill>
                  <a:latin typeface="Aptos Narrow" panose="020B0004020202020204" pitchFamily="34" charset="0"/>
                </a:rPr>
                <a:t> Ganancia térmica</a:t>
              </a:r>
            </a:p>
            <a:p>
              <a:pPr algn="l"/>
              <a:r>
                <a:rPr lang="es-GT" sz="800" kern="1200" baseline="0">
                  <a:solidFill>
                    <a:schemeClr val="tx1"/>
                  </a:solidFill>
                  <a:latin typeface="Aptos Narrow" panose="020B0004020202020204" pitchFamily="34" charset="0"/>
                </a:rPr>
                <a:t>U = Valor U del envolvente</a:t>
              </a:r>
            </a:p>
            <a:p>
              <a:pPr algn="l"/>
              <a:r>
                <a:rPr lang="es-GT" sz="800" kern="1200" baseline="0">
                  <a:solidFill>
                    <a:schemeClr val="tx1"/>
                  </a:solidFill>
                  <a:latin typeface="Aptos Narrow" panose="020B0004020202020204" pitchFamily="34" charset="0"/>
                </a:rPr>
                <a:t>A = Área del envolvent</a:t>
              </a:r>
              <a14:m>
                <m:oMath xmlns:m="http://schemas.openxmlformats.org/officeDocument/2006/math">
                  <m:r>
                    <a:rPr lang="es-MX" sz="800" b="0" i="1">
                      <a:solidFill>
                        <a:schemeClr val="lt1"/>
                      </a:solidFill>
                      <a:effectLst/>
                      <a:latin typeface="Cambria Math" panose="02040503050406030204" pitchFamily="18" charset="0"/>
                      <a:ea typeface="+mn-ea"/>
                      <a:cs typeface="+mn-cs"/>
                    </a:rPr>
                    <m:t>∆</m:t>
                  </m:r>
                </m:oMath>
              </a14:m>
              <a:endParaRPr lang="es-GT" sz="800" kern="1200">
                <a:solidFill>
                  <a:schemeClr val="tx1"/>
                </a:solidFill>
                <a:latin typeface="Aptos Narrow" panose="020B0004020202020204" pitchFamily="34" charset="0"/>
              </a:endParaRPr>
            </a:p>
            <a:p>
              <a:pPr algn="l"/>
              <a:r>
                <a:rPr lang="es-GT" sz="800" kern="1200">
                  <a:solidFill>
                    <a:schemeClr val="tx1"/>
                  </a:solidFill>
                  <a:latin typeface="Aptos Narrow" panose="020B0004020202020204" pitchFamily="34" charset="0"/>
                </a:rPr>
                <a:t>∆T = </a:t>
              </a:r>
              <a:r>
                <a:rPr lang="es-GT" sz="800" kern="0">
                  <a:solidFill>
                    <a:schemeClr val="tx1"/>
                  </a:solidFill>
                  <a:latin typeface="Aptos Narrow" panose="020B0004020202020204" pitchFamily="34" charset="0"/>
                </a:rPr>
                <a:t>d</a:t>
              </a:r>
              <a:r>
                <a:rPr lang="es-GT" sz="800">
                  <a:solidFill>
                    <a:schemeClr val="tx1"/>
                  </a:solidFill>
                  <a:latin typeface="Aptos Narrow" panose="020B0004020202020204" pitchFamily="34" charset="0"/>
                </a:rPr>
                <a:t>iferencia de temperatura (interior - exterior)</a:t>
              </a:r>
            </a:p>
            <a:p>
              <a:pPr algn="l"/>
              <a:endParaRPr lang="es-GT" sz="800">
                <a:solidFill>
                  <a:schemeClr val="tx1"/>
                </a:solidFill>
                <a:latin typeface="Aptos Narrow" panose="020B0004020202020204" pitchFamily="34" charset="0"/>
              </a:endParaRPr>
            </a:p>
            <a:p>
              <a:pPr algn="l"/>
              <a:r>
                <a:rPr lang="es-GT" sz="800">
                  <a:solidFill>
                    <a:schemeClr val="tx1"/>
                  </a:solidFill>
                  <a:latin typeface="Aptos Narrow" panose="020B0004020202020204" pitchFamily="34" charset="0"/>
                </a:rPr>
                <a:t>Para determinar las perdidas de enrgía por venilación e infiltración  se utilizará el siguiente método: </a:t>
              </a:r>
            </a:p>
            <a:p>
              <a:pPr algn="l"/>
              <a:endParaRPr lang="es-GT" sz="800">
                <a:solidFill>
                  <a:schemeClr val="tx1"/>
                </a:solidFill>
                <a:latin typeface="Aptos Narrow" panose="020B00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s-MX" sz="1200" b="0" i="1">
                        <a:solidFill>
                          <a:schemeClr val="tx1"/>
                        </a:solidFill>
                        <a:effectLst/>
                        <a:latin typeface="Cambria Math" panose="02040503050406030204" pitchFamily="18" charset="0"/>
                        <a:ea typeface="+mn-ea"/>
                        <a:cs typeface="+mn-cs"/>
                      </a:rPr>
                      <m:t>𝑄</m:t>
                    </m:r>
                    <m:r>
                      <a:rPr lang="es-MX" sz="1200" b="0" i="1">
                        <a:solidFill>
                          <a:schemeClr val="tx1"/>
                        </a:solidFill>
                        <a:effectLst/>
                        <a:latin typeface="Cambria Math" panose="02040503050406030204" pitchFamily="18" charset="0"/>
                        <a:ea typeface="+mn-ea"/>
                        <a:cs typeface="+mn-cs"/>
                      </a:rPr>
                      <m:t>=0.33∗</m:t>
                    </m:r>
                    <m:r>
                      <a:rPr lang="es-GT" sz="1200" b="0" i="1">
                        <a:solidFill>
                          <a:schemeClr val="tx1"/>
                        </a:solidFill>
                        <a:effectLst/>
                        <a:latin typeface="Cambria Math" panose="02040503050406030204" pitchFamily="18" charset="0"/>
                        <a:ea typeface="+mn-ea"/>
                        <a:cs typeface="+mn-cs"/>
                      </a:rPr>
                      <m:t>𝑁</m:t>
                    </m:r>
                    <m:r>
                      <a:rPr lang="es-MX" sz="1200" b="0" i="1">
                        <a:solidFill>
                          <a:schemeClr val="tx1"/>
                        </a:solidFill>
                        <a:effectLst/>
                        <a:latin typeface="Cambria Math" panose="02040503050406030204" pitchFamily="18" charset="0"/>
                        <a:ea typeface="+mn-ea"/>
                        <a:cs typeface="+mn-cs"/>
                      </a:rPr>
                      <m:t>∗</m:t>
                    </m:r>
                    <m:r>
                      <a:rPr lang="es-GT" sz="1200" b="0" i="1">
                        <a:solidFill>
                          <a:schemeClr val="tx1"/>
                        </a:solidFill>
                        <a:effectLst/>
                        <a:latin typeface="Cambria Math" panose="02040503050406030204" pitchFamily="18" charset="0"/>
                        <a:ea typeface="+mn-ea"/>
                        <a:cs typeface="+mn-cs"/>
                      </a:rPr>
                      <m:t>𝑉</m:t>
                    </m:r>
                    <m:r>
                      <a:rPr lang="es-GT" sz="1200" b="0" i="1">
                        <a:solidFill>
                          <a:schemeClr val="tx1"/>
                        </a:solidFill>
                        <a:effectLst/>
                        <a:latin typeface="Cambria Math" panose="02040503050406030204" pitchFamily="18" charset="0"/>
                        <a:ea typeface="+mn-ea"/>
                        <a:cs typeface="+mn-cs"/>
                      </a:rPr>
                      <m:t>∗∆</m:t>
                    </m:r>
                    <m:r>
                      <a:rPr lang="es-MX" sz="1200" b="0" i="1">
                        <a:solidFill>
                          <a:schemeClr val="tx1"/>
                        </a:solidFill>
                        <a:effectLst/>
                        <a:latin typeface="Cambria Math" panose="02040503050406030204" pitchFamily="18" charset="0"/>
                        <a:ea typeface="+mn-ea"/>
                        <a:cs typeface="+mn-cs"/>
                      </a:rPr>
                      <m:t>𝑇</m:t>
                    </m:r>
                  </m:oMath>
                </m:oMathPara>
              </a14:m>
              <a:endParaRPr lang="es-GT" sz="1200" b="0">
                <a:solidFill>
                  <a:schemeClr val="tx1"/>
                </a:solidFill>
                <a:effectLst/>
                <a:ea typeface="+mn-ea"/>
                <a:cs typeface="+mn-cs"/>
              </a:endParaRPr>
            </a:p>
            <a:p>
              <a:r>
                <a:rPr lang="es-GT" sz="800">
                  <a:solidFill>
                    <a:schemeClr val="tx1"/>
                  </a:solidFill>
                  <a:effectLst/>
                  <a:latin typeface="Aptos Narrow" panose="020B0004020202020204" pitchFamily="34" charset="0"/>
                  <a:ea typeface="+mn-ea"/>
                  <a:cs typeface="+mn-cs"/>
                </a:rPr>
                <a:t>Donde: </a:t>
              </a:r>
              <a:endParaRPr lang="es-GT" sz="500">
                <a:solidFill>
                  <a:schemeClr val="tx1"/>
                </a:solidFill>
                <a:effectLst/>
                <a:latin typeface="Aptos Narrow" panose="020B0004020202020204" pitchFamily="34" charset="0"/>
              </a:endParaRPr>
            </a:p>
            <a:p>
              <a:r>
                <a:rPr lang="es-GT" sz="800">
                  <a:solidFill>
                    <a:schemeClr val="tx1"/>
                  </a:solidFill>
                  <a:effectLst/>
                  <a:latin typeface="Aptos Narrow" panose="020B0004020202020204" pitchFamily="34" charset="0"/>
                  <a:ea typeface="+mn-ea"/>
                  <a:cs typeface="+mn-cs"/>
                </a:rPr>
                <a:t>0.33 =</a:t>
              </a:r>
              <a:r>
                <a:rPr lang="es-GT" sz="800" baseline="0">
                  <a:solidFill>
                    <a:schemeClr val="tx1"/>
                  </a:solidFill>
                  <a:effectLst/>
                  <a:latin typeface="Aptos Narrow" panose="020B0004020202020204" pitchFamily="34" charset="0"/>
                  <a:ea typeface="+mn-ea"/>
                  <a:cs typeface="+mn-cs"/>
                </a:rPr>
                <a:t> Factor de conversión (W/m³*K)</a:t>
              </a:r>
              <a:endParaRPr lang="es-GT" sz="500">
                <a:solidFill>
                  <a:schemeClr val="tx1"/>
                </a:solidFill>
                <a:effectLst/>
                <a:latin typeface="Aptos Narrow" panose="020B0004020202020204" pitchFamily="34" charset="0"/>
              </a:endParaRPr>
            </a:p>
            <a:p>
              <a:r>
                <a:rPr lang="es-GT" sz="800" baseline="0">
                  <a:solidFill>
                    <a:schemeClr val="tx1"/>
                  </a:solidFill>
                  <a:effectLst/>
                  <a:latin typeface="Aptos Narrow" panose="020B0004020202020204" pitchFamily="34" charset="0"/>
                  <a:ea typeface="+mn-ea"/>
                  <a:cs typeface="+mn-cs"/>
                </a:rPr>
                <a:t>N = Renovaciones de aire por hora</a:t>
              </a:r>
              <a:endParaRPr lang="es-GT" sz="500">
                <a:solidFill>
                  <a:schemeClr val="tx1"/>
                </a:solidFill>
                <a:effectLst/>
                <a:latin typeface="Aptos Narrow" panose="020B0004020202020204" pitchFamily="34" charset="0"/>
              </a:endParaRPr>
            </a:p>
            <a:p>
              <a:r>
                <a:rPr lang="es-GT" sz="800" baseline="0">
                  <a:solidFill>
                    <a:schemeClr val="tx1"/>
                  </a:solidFill>
                  <a:effectLst/>
                  <a:latin typeface="Aptos Narrow" panose="020B0004020202020204" pitchFamily="34" charset="0"/>
                  <a:ea typeface="+mn-ea"/>
                  <a:cs typeface="+mn-cs"/>
                </a:rPr>
                <a:t>V = Volumen de la edificación</a:t>
              </a:r>
              <a:endParaRPr lang="es-GT" sz="500">
                <a:solidFill>
                  <a:schemeClr val="tx1"/>
                </a:solidFill>
                <a:effectLst/>
                <a:latin typeface="Aptos Narrow" panose="020B0004020202020204" pitchFamily="34" charset="0"/>
              </a:endParaRPr>
            </a:p>
            <a:p>
              <a:r>
                <a:rPr lang="es-GT" sz="800">
                  <a:solidFill>
                    <a:schemeClr val="tx1"/>
                  </a:solidFill>
                  <a:effectLst/>
                  <a:latin typeface="Aptos Narrow" panose="020B0004020202020204" pitchFamily="34" charset="0"/>
                  <a:ea typeface="+mn-ea"/>
                  <a:cs typeface="+mn-cs"/>
                </a:rPr>
                <a:t>∆T = diferencia de temperatura </a:t>
              </a:r>
              <a:endParaRPr lang="es-GT" sz="900">
                <a:solidFill>
                  <a:schemeClr val="tx1"/>
                </a:solidFill>
                <a:effectLst/>
              </a:endParaRPr>
            </a:p>
            <a:p>
              <a:pPr algn="l"/>
              <a:endParaRPr lang="es-GT" sz="800">
                <a:solidFill>
                  <a:schemeClr val="tx1"/>
                </a:solidFill>
                <a:latin typeface="Aptos Narrow" panose="020B0004020202020204" pitchFamily="34" charset="0"/>
              </a:endParaRPr>
            </a:p>
            <a:p>
              <a:pPr algn="l"/>
              <a:endParaRPr lang="es-GT" sz="800" kern="1200">
                <a:solidFill>
                  <a:schemeClr val="tx1"/>
                </a:solidFill>
                <a:latin typeface="Aptos Narrow" panose="020B0004020202020204" pitchFamily="34" charset="0"/>
              </a:endParaRPr>
            </a:p>
            <a:p>
              <a:pPr algn="l"/>
              <a:endParaRPr lang="es-GT" sz="800" kern="1200">
                <a:solidFill>
                  <a:schemeClr val="tx1"/>
                </a:solidFill>
                <a:latin typeface="Aptos Narrow" panose="020B0004020202020204" pitchFamily="34" charset="0"/>
              </a:endParaRPr>
            </a:p>
          </xdr:txBody>
        </xdr:sp>
      </mc:Choice>
      <mc:Fallback xmlns="">
        <xdr:sp macro="" textlink="">
          <xdr:nvSpPr>
            <xdr:cNvPr id="6" name="Rectángulo 5">
              <a:extLst>
                <a:ext uri="{FF2B5EF4-FFF2-40B4-BE49-F238E27FC236}">
                  <a16:creationId xmlns:a16="http://schemas.microsoft.com/office/drawing/2014/main" id="{6B9460D3-CC0C-4450-8C59-34F571489228}"/>
                </a:ext>
              </a:extLst>
            </xdr:cNvPr>
            <xdr:cNvSpPr/>
          </xdr:nvSpPr>
          <xdr:spPr>
            <a:xfrm>
              <a:off x="794197" y="19312944"/>
              <a:ext cx="7621307" cy="2591874"/>
            </a:xfrm>
            <a:prstGeom prst="rect">
              <a:avLst/>
            </a:prstGeom>
            <a:solidFill>
              <a:schemeClr val="bg1">
                <a:lumMod val="95000"/>
              </a:schemeClr>
            </a:solidFill>
            <a:ln w="3175">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GT" sz="900" kern="1200">
                  <a:solidFill>
                    <a:schemeClr val="tx1"/>
                  </a:solidFill>
                  <a:latin typeface="Aptos Narrow" panose="020B0004020202020204" pitchFamily="34" charset="0"/>
                </a:rPr>
                <a:t>El formulario utilizará la siguiente formula para determinar las pérdidas de energía por transmisión del envolvente.</a:t>
              </a:r>
            </a:p>
            <a:p>
              <a:pPr algn="l"/>
              <a:endParaRPr lang="es-GT" sz="900" kern="1200">
                <a:solidFill>
                  <a:schemeClr val="tx1"/>
                </a:solidFill>
                <a:latin typeface="Aptos Narrow" panose="020B0004020202020204" pitchFamily="34" charset="0"/>
              </a:endParaRPr>
            </a:p>
            <a:p>
              <a:pPr algn="l"/>
              <a:r>
                <a:rPr lang="es-MX" sz="1200" b="0" i="0" kern="1200">
                  <a:solidFill>
                    <a:schemeClr val="tx1"/>
                  </a:solidFill>
                  <a:latin typeface="Cambria Math" panose="02040503050406030204" pitchFamily="18" charset="0"/>
                </a:rPr>
                <a:t>𝑄=∑(𝑈∗𝐴∗∆</a:t>
              </a:r>
              <a:r>
                <a:rPr lang="es-MX" sz="1200" b="0" i="0" kern="1200">
                  <a:solidFill>
                    <a:schemeClr val="tx1"/>
                  </a:solidFill>
                  <a:latin typeface="Cambria Math" panose="02040503050406030204" pitchFamily="18" charset="0"/>
                  <a:ea typeface="Cambria Math" panose="02040503050406030204" pitchFamily="18" charset="0"/>
                </a:rPr>
                <a:t>𝑇</a:t>
              </a:r>
              <a:r>
                <a:rPr lang="es-GT" sz="1200" b="0" i="0" kern="1200">
                  <a:solidFill>
                    <a:schemeClr val="tx1"/>
                  </a:solidFill>
                  <a:latin typeface="Cambria Math" panose="02040503050406030204" pitchFamily="18" charset="0"/>
                  <a:ea typeface="Cambria Math" panose="02040503050406030204" pitchFamily="18" charset="0"/>
                </a:rPr>
                <a:t>)</a:t>
              </a:r>
              <a:endParaRPr lang="es-GT" sz="1200" kern="1200">
                <a:solidFill>
                  <a:schemeClr val="tx1"/>
                </a:solidFill>
                <a:latin typeface="Aptos Narrow" panose="020B0004020202020204" pitchFamily="34" charset="0"/>
              </a:endParaRPr>
            </a:p>
            <a:p>
              <a:pPr algn="l"/>
              <a:endParaRPr lang="es-GT" sz="900" kern="1200">
                <a:solidFill>
                  <a:schemeClr val="tx1"/>
                </a:solidFill>
                <a:latin typeface="Aptos Narrow" panose="020B0004020202020204" pitchFamily="34" charset="0"/>
              </a:endParaRPr>
            </a:p>
            <a:p>
              <a:pPr algn="l"/>
              <a:r>
                <a:rPr lang="es-GT" sz="800" kern="1200">
                  <a:solidFill>
                    <a:schemeClr val="tx1"/>
                  </a:solidFill>
                  <a:latin typeface="Aptos Narrow" panose="020B0004020202020204" pitchFamily="34" charset="0"/>
                </a:rPr>
                <a:t>Donde: </a:t>
              </a:r>
            </a:p>
            <a:p>
              <a:pPr algn="l"/>
              <a:r>
                <a:rPr lang="es-GT" sz="800" kern="1200">
                  <a:solidFill>
                    <a:schemeClr val="tx1"/>
                  </a:solidFill>
                  <a:latin typeface="Aptos Narrow" panose="020B0004020202020204" pitchFamily="34" charset="0"/>
                </a:rPr>
                <a:t>Q =</a:t>
              </a:r>
              <a:r>
                <a:rPr lang="es-GT" sz="800" kern="1200" baseline="0">
                  <a:solidFill>
                    <a:schemeClr val="tx1"/>
                  </a:solidFill>
                  <a:latin typeface="Aptos Narrow" panose="020B0004020202020204" pitchFamily="34" charset="0"/>
                </a:rPr>
                <a:t> Ganancia térmica</a:t>
              </a:r>
            </a:p>
            <a:p>
              <a:pPr algn="l"/>
              <a:r>
                <a:rPr lang="es-GT" sz="800" kern="1200" baseline="0">
                  <a:solidFill>
                    <a:schemeClr val="tx1"/>
                  </a:solidFill>
                  <a:latin typeface="Aptos Narrow" panose="020B0004020202020204" pitchFamily="34" charset="0"/>
                </a:rPr>
                <a:t>U = Valor U del envolvente</a:t>
              </a:r>
            </a:p>
            <a:p>
              <a:pPr algn="l"/>
              <a:r>
                <a:rPr lang="es-GT" sz="800" kern="1200" baseline="0">
                  <a:solidFill>
                    <a:schemeClr val="tx1"/>
                  </a:solidFill>
                  <a:latin typeface="Aptos Narrow" panose="020B0004020202020204" pitchFamily="34" charset="0"/>
                </a:rPr>
                <a:t>A = Área del envolvent</a:t>
              </a:r>
              <a:r>
                <a:rPr lang="es-MX" sz="800" b="0" i="0">
                  <a:solidFill>
                    <a:schemeClr val="lt1"/>
                  </a:solidFill>
                  <a:effectLst/>
                  <a:latin typeface="Cambria Math" panose="02040503050406030204" pitchFamily="18" charset="0"/>
                  <a:ea typeface="+mn-ea"/>
                  <a:cs typeface="+mn-cs"/>
                </a:rPr>
                <a:t>∆</a:t>
              </a:r>
              <a:endParaRPr lang="es-GT" sz="800" kern="1200">
                <a:solidFill>
                  <a:schemeClr val="tx1"/>
                </a:solidFill>
                <a:latin typeface="Aptos Narrow" panose="020B0004020202020204" pitchFamily="34" charset="0"/>
              </a:endParaRPr>
            </a:p>
            <a:p>
              <a:pPr algn="l"/>
              <a:r>
                <a:rPr lang="es-GT" sz="800" kern="1200">
                  <a:solidFill>
                    <a:schemeClr val="tx1"/>
                  </a:solidFill>
                  <a:latin typeface="Aptos Narrow" panose="020B0004020202020204" pitchFamily="34" charset="0"/>
                </a:rPr>
                <a:t>∆T = </a:t>
              </a:r>
              <a:r>
                <a:rPr lang="es-GT" sz="800" kern="0">
                  <a:solidFill>
                    <a:schemeClr val="tx1"/>
                  </a:solidFill>
                  <a:latin typeface="Aptos Narrow" panose="020B0004020202020204" pitchFamily="34" charset="0"/>
                </a:rPr>
                <a:t>d</a:t>
              </a:r>
              <a:r>
                <a:rPr lang="es-GT" sz="800">
                  <a:solidFill>
                    <a:schemeClr val="tx1"/>
                  </a:solidFill>
                  <a:latin typeface="Aptos Narrow" panose="020B0004020202020204" pitchFamily="34" charset="0"/>
                </a:rPr>
                <a:t>iferencia de temperatura (interior - exterior)</a:t>
              </a:r>
            </a:p>
            <a:p>
              <a:pPr algn="l"/>
              <a:endParaRPr lang="es-GT" sz="800">
                <a:solidFill>
                  <a:schemeClr val="tx1"/>
                </a:solidFill>
                <a:latin typeface="Aptos Narrow" panose="020B0004020202020204" pitchFamily="34" charset="0"/>
              </a:endParaRPr>
            </a:p>
            <a:p>
              <a:pPr algn="l"/>
              <a:r>
                <a:rPr lang="es-GT" sz="800">
                  <a:solidFill>
                    <a:schemeClr val="tx1"/>
                  </a:solidFill>
                  <a:latin typeface="Aptos Narrow" panose="020B0004020202020204" pitchFamily="34" charset="0"/>
                </a:rPr>
                <a:t>Para determinar las perdidas de enrgía por venilación e infiltración  se utilizará el siguiente método: </a:t>
              </a:r>
            </a:p>
            <a:p>
              <a:pPr algn="l"/>
              <a:endParaRPr lang="es-GT" sz="800">
                <a:solidFill>
                  <a:schemeClr val="tx1"/>
                </a:solidFill>
                <a:latin typeface="Aptos Narrow" panose="020B00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s-MX" sz="1200" b="0" i="0">
                  <a:solidFill>
                    <a:schemeClr val="tx1"/>
                  </a:solidFill>
                  <a:effectLst/>
                  <a:latin typeface="Cambria Math" panose="02040503050406030204" pitchFamily="18" charset="0"/>
                  <a:ea typeface="+mn-ea"/>
                  <a:cs typeface="+mn-cs"/>
                </a:rPr>
                <a:t>𝑄=0.33∗</a:t>
              </a:r>
              <a:r>
                <a:rPr lang="es-GT" sz="1200" b="0" i="0">
                  <a:solidFill>
                    <a:schemeClr val="tx1"/>
                  </a:solidFill>
                  <a:effectLst/>
                  <a:latin typeface="Cambria Math" panose="02040503050406030204" pitchFamily="18" charset="0"/>
                  <a:ea typeface="+mn-ea"/>
                  <a:cs typeface="+mn-cs"/>
                </a:rPr>
                <a:t>𝑁</a:t>
              </a:r>
              <a:r>
                <a:rPr lang="es-MX" sz="1200" b="0" i="0">
                  <a:solidFill>
                    <a:schemeClr val="tx1"/>
                  </a:solidFill>
                  <a:effectLst/>
                  <a:latin typeface="Cambria Math" panose="02040503050406030204" pitchFamily="18" charset="0"/>
                  <a:ea typeface="+mn-ea"/>
                  <a:cs typeface="+mn-cs"/>
                </a:rPr>
                <a:t>∗</a:t>
              </a:r>
              <a:r>
                <a:rPr lang="es-GT" sz="1200" b="0" i="0">
                  <a:solidFill>
                    <a:schemeClr val="tx1"/>
                  </a:solidFill>
                  <a:effectLst/>
                  <a:latin typeface="Cambria Math" panose="02040503050406030204" pitchFamily="18" charset="0"/>
                  <a:ea typeface="+mn-ea"/>
                  <a:cs typeface="+mn-cs"/>
                </a:rPr>
                <a:t>𝑉∗∆</a:t>
              </a:r>
              <a:r>
                <a:rPr lang="es-MX" sz="1200" b="0" i="0">
                  <a:solidFill>
                    <a:schemeClr val="tx1"/>
                  </a:solidFill>
                  <a:effectLst/>
                  <a:latin typeface="Cambria Math" panose="02040503050406030204" pitchFamily="18" charset="0"/>
                  <a:ea typeface="+mn-ea"/>
                  <a:cs typeface="+mn-cs"/>
                </a:rPr>
                <a:t>𝑇</a:t>
              </a:r>
              <a:endParaRPr lang="es-GT" sz="1200" b="0">
                <a:solidFill>
                  <a:schemeClr val="tx1"/>
                </a:solidFill>
                <a:effectLst/>
                <a:ea typeface="+mn-ea"/>
                <a:cs typeface="+mn-cs"/>
              </a:endParaRPr>
            </a:p>
            <a:p>
              <a:r>
                <a:rPr lang="es-GT" sz="800">
                  <a:solidFill>
                    <a:schemeClr val="tx1"/>
                  </a:solidFill>
                  <a:effectLst/>
                  <a:latin typeface="Aptos Narrow" panose="020B0004020202020204" pitchFamily="34" charset="0"/>
                  <a:ea typeface="+mn-ea"/>
                  <a:cs typeface="+mn-cs"/>
                </a:rPr>
                <a:t>Donde: </a:t>
              </a:r>
              <a:endParaRPr lang="es-GT" sz="500">
                <a:solidFill>
                  <a:schemeClr val="tx1"/>
                </a:solidFill>
                <a:effectLst/>
                <a:latin typeface="Aptos Narrow" panose="020B0004020202020204" pitchFamily="34" charset="0"/>
              </a:endParaRPr>
            </a:p>
            <a:p>
              <a:r>
                <a:rPr lang="es-GT" sz="800">
                  <a:solidFill>
                    <a:schemeClr val="tx1"/>
                  </a:solidFill>
                  <a:effectLst/>
                  <a:latin typeface="Aptos Narrow" panose="020B0004020202020204" pitchFamily="34" charset="0"/>
                  <a:ea typeface="+mn-ea"/>
                  <a:cs typeface="+mn-cs"/>
                </a:rPr>
                <a:t>0.33 =</a:t>
              </a:r>
              <a:r>
                <a:rPr lang="es-GT" sz="800" baseline="0">
                  <a:solidFill>
                    <a:schemeClr val="tx1"/>
                  </a:solidFill>
                  <a:effectLst/>
                  <a:latin typeface="Aptos Narrow" panose="020B0004020202020204" pitchFamily="34" charset="0"/>
                  <a:ea typeface="+mn-ea"/>
                  <a:cs typeface="+mn-cs"/>
                </a:rPr>
                <a:t> Factor de conversión (W/m³*K)</a:t>
              </a:r>
              <a:endParaRPr lang="es-GT" sz="500">
                <a:solidFill>
                  <a:schemeClr val="tx1"/>
                </a:solidFill>
                <a:effectLst/>
                <a:latin typeface="Aptos Narrow" panose="020B0004020202020204" pitchFamily="34" charset="0"/>
              </a:endParaRPr>
            </a:p>
            <a:p>
              <a:r>
                <a:rPr lang="es-GT" sz="800" baseline="0">
                  <a:solidFill>
                    <a:schemeClr val="tx1"/>
                  </a:solidFill>
                  <a:effectLst/>
                  <a:latin typeface="Aptos Narrow" panose="020B0004020202020204" pitchFamily="34" charset="0"/>
                  <a:ea typeface="+mn-ea"/>
                  <a:cs typeface="+mn-cs"/>
                </a:rPr>
                <a:t>N = Renovaciones de aire por hora</a:t>
              </a:r>
              <a:endParaRPr lang="es-GT" sz="500">
                <a:solidFill>
                  <a:schemeClr val="tx1"/>
                </a:solidFill>
                <a:effectLst/>
                <a:latin typeface="Aptos Narrow" panose="020B0004020202020204" pitchFamily="34" charset="0"/>
              </a:endParaRPr>
            </a:p>
            <a:p>
              <a:r>
                <a:rPr lang="es-GT" sz="800" baseline="0">
                  <a:solidFill>
                    <a:schemeClr val="tx1"/>
                  </a:solidFill>
                  <a:effectLst/>
                  <a:latin typeface="Aptos Narrow" panose="020B0004020202020204" pitchFamily="34" charset="0"/>
                  <a:ea typeface="+mn-ea"/>
                  <a:cs typeface="+mn-cs"/>
                </a:rPr>
                <a:t>V = Volumen de la edificación</a:t>
              </a:r>
              <a:endParaRPr lang="es-GT" sz="500">
                <a:solidFill>
                  <a:schemeClr val="tx1"/>
                </a:solidFill>
                <a:effectLst/>
                <a:latin typeface="Aptos Narrow" panose="020B0004020202020204" pitchFamily="34" charset="0"/>
              </a:endParaRPr>
            </a:p>
            <a:p>
              <a:r>
                <a:rPr lang="es-GT" sz="800">
                  <a:solidFill>
                    <a:schemeClr val="tx1"/>
                  </a:solidFill>
                  <a:effectLst/>
                  <a:latin typeface="Aptos Narrow" panose="020B0004020202020204" pitchFamily="34" charset="0"/>
                  <a:ea typeface="+mn-ea"/>
                  <a:cs typeface="+mn-cs"/>
                </a:rPr>
                <a:t>∆T = diferencia de temperatura </a:t>
              </a:r>
              <a:endParaRPr lang="es-GT" sz="900">
                <a:solidFill>
                  <a:schemeClr val="tx1"/>
                </a:solidFill>
                <a:effectLst/>
              </a:endParaRPr>
            </a:p>
            <a:p>
              <a:pPr algn="l"/>
              <a:endParaRPr lang="es-GT" sz="800">
                <a:solidFill>
                  <a:schemeClr val="tx1"/>
                </a:solidFill>
                <a:latin typeface="Aptos Narrow" panose="020B0004020202020204" pitchFamily="34" charset="0"/>
              </a:endParaRPr>
            </a:p>
            <a:p>
              <a:pPr algn="l"/>
              <a:endParaRPr lang="es-GT" sz="800" kern="1200">
                <a:solidFill>
                  <a:schemeClr val="tx1"/>
                </a:solidFill>
                <a:latin typeface="Aptos Narrow" panose="020B0004020202020204" pitchFamily="34" charset="0"/>
              </a:endParaRPr>
            </a:p>
            <a:p>
              <a:pPr algn="l"/>
              <a:endParaRPr lang="es-GT" sz="800" kern="1200">
                <a:solidFill>
                  <a:schemeClr val="tx1"/>
                </a:solidFill>
                <a:latin typeface="Aptos Narrow" panose="020B0004020202020204" pitchFamily="34" charset="0"/>
              </a:endParaRPr>
            </a:p>
          </xdr:txBody>
        </xdr:sp>
      </mc:Fallback>
    </mc:AlternateContent>
    <xdr:clientData/>
  </xdr:twoCellAnchor>
  <xdr:twoCellAnchor>
    <xdr:from>
      <xdr:col>0</xdr:col>
      <xdr:colOff>367228</xdr:colOff>
      <xdr:row>80</xdr:row>
      <xdr:rowOff>56444</xdr:rowOff>
    </xdr:from>
    <xdr:to>
      <xdr:col>6</xdr:col>
      <xdr:colOff>0</xdr:colOff>
      <xdr:row>116</xdr:row>
      <xdr:rowOff>91108</xdr:rowOff>
    </xdr:to>
    <xdr:sp macro="" textlink="">
      <xdr:nvSpPr>
        <xdr:cNvPr id="8" name="Rectángulo 7">
          <a:extLst>
            <a:ext uri="{FF2B5EF4-FFF2-40B4-BE49-F238E27FC236}">
              <a16:creationId xmlns:a16="http://schemas.microsoft.com/office/drawing/2014/main" id="{4F070EE8-ACEC-73D3-E337-7BBAF9C2465B}"/>
            </a:ext>
          </a:extLst>
        </xdr:cNvPr>
        <xdr:cNvSpPr/>
      </xdr:nvSpPr>
      <xdr:spPr>
        <a:xfrm>
          <a:off x="367228" y="10485745"/>
          <a:ext cx="8758411" cy="8141243"/>
        </a:xfrm>
        <a:prstGeom prst="rect">
          <a:avLst/>
        </a:prstGeom>
        <a:noFill/>
        <a:ln w="3175">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381000</xdr:colOff>
      <xdr:row>118</xdr:row>
      <xdr:rowOff>40174</xdr:rowOff>
    </xdr:from>
    <xdr:to>
      <xdr:col>6</xdr:col>
      <xdr:colOff>6481</xdr:colOff>
      <xdr:row>159</xdr:row>
      <xdr:rowOff>157465</xdr:rowOff>
    </xdr:to>
    <xdr:sp macro="" textlink="">
      <xdr:nvSpPr>
        <xdr:cNvPr id="9" name="Rectángulo 8">
          <a:extLst>
            <a:ext uri="{FF2B5EF4-FFF2-40B4-BE49-F238E27FC236}">
              <a16:creationId xmlns:a16="http://schemas.microsoft.com/office/drawing/2014/main" id="{6C6CA577-8EE5-4812-86AC-B6294A7DDF53}"/>
            </a:ext>
          </a:extLst>
        </xdr:cNvPr>
        <xdr:cNvSpPr/>
      </xdr:nvSpPr>
      <xdr:spPr>
        <a:xfrm>
          <a:off x="381000" y="18928733"/>
          <a:ext cx="8756566" cy="8137664"/>
        </a:xfrm>
        <a:prstGeom prst="rect">
          <a:avLst/>
        </a:prstGeom>
        <a:noFill/>
        <a:ln w="3175">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editAs="oneCell">
    <xdr:from>
      <xdr:col>0</xdr:col>
      <xdr:colOff>57150</xdr:colOff>
      <xdr:row>0</xdr:row>
      <xdr:rowOff>59531</xdr:rowOff>
    </xdr:from>
    <xdr:to>
      <xdr:col>0</xdr:col>
      <xdr:colOff>813197</xdr:colOff>
      <xdr:row>3</xdr:row>
      <xdr:rowOff>153779</xdr:rowOff>
    </xdr:to>
    <xdr:pic>
      <xdr:nvPicPr>
        <xdr:cNvPr id="3" name="Imagen 2">
          <a:extLst>
            <a:ext uri="{FF2B5EF4-FFF2-40B4-BE49-F238E27FC236}">
              <a16:creationId xmlns:a16="http://schemas.microsoft.com/office/drawing/2014/main" id="{BFD1A4E4-43D6-4AE6-A91B-908C1E2D44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9531"/>
          <a:ext cx="756047" cy="722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2516</xdr:colOff>
      <xdr:row>6</xdr:row>
      <xdr:rowOff>133315</xdr:rowOff>
    </xdr:from>
    <xdr:to>
      <xdr:col>9</xdr:col>
      <xdr:colOff>744279</xdr:colOff>
      <xdr:row>10</xdr:row>
      <xdr:rowOff>55926</xdr:rowOff>
    </xdr:to>
    <xdr:sp macro="" textlink="">
      <xdr:nvSpPr>
        <xdr:cNvPr id="3" name="Rectángulo 2">
          <a:extLst>
            <a:ext uri="{FF2B5EF4-FFF2-40B4-BE49-F238E27FC236}">
              <a16:creationId xmlns:a16="http://schemas.microsoft.com/office/drawing/2014/main" id="{BED86885-692F-0860-3456-830D627A6844}"/>
            </a:ext>
          </a:extLst>
        </xdr:cNvPr>
        <xdr:cNvSpPr/>
      </xdr:nvSpPr>
      <xdr:spPr>
        <a:xfrm>
          <a:off x="1162449" y="1250915"/>
          <a:ext cx="9648697" cy="633811"/>
        </a:xfrm>
        <a:prstGeom prst="rect">
          <a:avLst/>
        </a:prstGeom>
        <a:solidFill>
          <a:schemeClr val="bg1">
            <a:lumMod val="95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GT" sz="800">
              <a:solidFill>
                <a:schemeClr val="tx1"/>
              </a:solidFill>
              <a:latin typeface="Aptos Narrow" panose="020B0004020202020204" pitchFamily="34" charset="0"/>
            </a:rPr>
            <a:t>Una vez</a:t>
          </a:r>
          <a:r>
            <a:rPr lang="es-GT" sz="800" baseline="0">
              <a:solidFill>
                <a:schemeClr val="tx1"/>
              </a:solidFill>
              <a:latin typeface="Aptos Narrow" panose="020B0004020202020204" pitchFamily="34" charset="0"/>
            </a:rPr>
            <a:t> llenada toda la información del envolvente del edificio, el formulario desplegará la energía proyectada por confort del edificio. Es decir, la energía estimada requerida para mantener en condiciones óptimas de temperatura, basado en las propiedades térmicas del proyecto.  </a:t>
          </a:r>
          <a:endParaRPr lang="es-GT" sz="800">
            <a:solidFill>
              <a:schemeClr val="tx1"/>
            </a:solidFill>
            <a:latin typeface="Aptos Narrow" panose="020B0004020202020204" pitchFamily="34" charset="0"/>
          </a:endParaRPr>
        </a:p>
      </xdr:txBody>
    </xdr:sp>
    <xdr:clientData/>
  </xdr:twoCellAnchor>
  <xdr:twoCellAnchor editAs="oneCell">
    <xdr:from>
      <xdr:col>0</xdr:col>
      <xdr:colOff>138845</xdr:colOff>
      <xdr:row>0</xdr:row>
      <xdr:rowOff>60164</xdr:rowOff>
    </xdr:from>
    <xdr:to>
      <xdr:col>0</xdr:col>
      <xdr:colOff>996441</xdr:colOff>
      <xdr:row>3</xdr:row>
      <xdr:rowOff>206764</xdr:rowOff>
    </xdr:to>
    <xdr:pic>
      <xdr:nvPicPr>
        <xdr:cNvPr id="4" name="Imagen 3">
          <a:extLst>
            <a:ext uri="{FF2B5EF4-FFF2-40B4-BE49-F238E27FC236}">
              <a16:creationId xmlns:a16="http://schemas.microsoft.com/office/drawing/2014/main" id="{9BD3DF93-79E6-4E5D-91D8-EF89697C74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45" y="60164"/>
          <a:ext cx="857596" cy="79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xdr:colOff>
      <xdr:row>22</xdr:row>
      <xdr:rowOff>90714</xdr:rowOff>
    </xdr:from>
    <xdr:to>
      <xdr:col>10</xdr:col>
      <xdr:colOff>0</xdr:colOff>
      <xdr:row>36</xdr:row>
      <xdr:rowOff>138494</xdr:rowOff>
    </xdr:to>
    <xdr:graphicFrame macro="">
      <xdr:nvGraphicFramePr>
        <xdr:cNvPr id="8" name="Gráfico 7">
          <a:extLst>
            <a:ext uri="{FF2B5EF4-FFF2-40B4-BE49-F238E27FC236}">
              <a16:creationId xmlns:a16="http://schemas.microsoft.com/office/drawing/2014/main" id="{5BB161CE-FCB5-42D2-B65C-EE50D14CF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96050</xdr:colOff>
      <xdr:row>38</xdr:row>
      <xdr:rowOff>19210</xdr:rowOff>
    </xdr:from>
    <xdr:to>
      <xdr:col>1</xdr:col>
      <xdr:colOff>224118</xdr:colOff>
      <xdr:row>38</xdr:row>
      <xdr:rowOff>147278</xdr:rowOff>
    </xdr:to>
    <xdr:sp macro="" textlink="">
      <xdr:nvSpPr>
        <xdr:cNvPr id="9" name="Elipse 8">
          <a:extLst>
            <a:ext uri="{FF2B5EF4-FFF2-40B4-BE49-F238E27FC236}">
              <a16:creationId xmlns:a16="http://schemas.microsoft.com/office/drawing/2014/main" id="{8EE2A557-BE9F-BE04-9045-0ED8821A7664}"/>
            </a:ext>
          </a:extLst>
        </xdr:cNvPr>
        <xdr:cNvSpPr/>
      </xdr:nvSpPr>
      <xdr:spPr>
        <a:xfrm>
          <a:off x="1255058" y="5948723"/>
          <a:ext cx="128068" cy="128068"/>
        </a:xfrm>
        <a:prstGeom prst="ellipse">
          <a:avLst/>
        </a:prstGeom>
        <a:solidFill>
          <a:schemeClr val="accent6">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xdr:col>
      <xdr:colOff>96050</xdr:colOff>
      <xdr:row>39</xdr:row>
      <xdr:rowOff>25614</xdr:rowOff>
    </xdr:from>
    <xdr:to>
      <xdr:col>1</xdr:col>
      <xdr:colOff>224118</xdr:colOff>
      <xdr:row>39</xdr:row>
      <xdr:rowOff>153682</xdr:rowOff>
    </xdr:to>
    <xdr:sp macro="" textlink="">
      <xdr:nvSpPr>
        <xdr:cNvPr id="10" name="Elipse 9">
          <a:extLst>
            <a:ext uri="{FF2B5EF4-FFF2-40B4-BE49-F238E27FC236}">
              <a16:creationId xmlns:a16="http://schemas.microsoft.com/office/drawing/2014/main" id="{92385519-FA8B-AA44-45D4-69C94B8BFC65}"/>
            </a:ext>
          </a:extLst>
        </xdr:cNvPr>
        <xdr:cNvSpPr/>
      </xdr:nvSpPr>
      <xdr:spPr>
        <a:xfrm>
          <a:off x="1255058" y="6128017"/>
          <a:ext cx="128068" cy="128068"/>
        </a:xfrm>
        <a:prstGeom prst="ellipse">
          <a:avLst/>
        </a:prstGeom>
        <a:solidFill>
          <a:schemeClr val="accent4">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xdr:col>
      <xdr:colOff>96050</xdr:colOff>
      <xdr:row>40</xdr:row>
      <xdr:rowOff>25612</xdr:rowOff>
    </xdr:from>
    <xdr:to>
      <xdr:col>1</xdr:col>
      <xdr:colOff>224118</xdr:colOff>
      <xdr:row>40</xdr:row>
      <xdr:rowOff>153680</xdr:rowOff>
    </xdr:to>
    <xdr:sp macro="" textlink="">
      <xdr:nvSpPr>
        <xdr:cNvPr id="11" name="Elipse 10">
          <a:extLst>
            <a:ext uri="{FF2B5EF4-FFF2-40B4-BE49-F238E27FC236}">
              <a16:creationId xmlns:a16="http://schemas.microsoft.com/office/drawing/2014/main" id="{BF595A45-37E7-5D22-7B9C-7DE705AFB981}"/>
            </a:ext>
          </a:extLst>
        </xdr:cNvPr>
        <xdr:cNvSpPr/>
      </xdr:nvSpPr>
      <xdr:spPr>
        <a:xfrm>
          <a:off x="1255058" y="6300906"/>
          <a:ext cx="128068" cy="128068"/>
        </a:xfrm>
        <a:prstGeom prst="ellips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xdr:col>
      <xdr:colOff>96050</xdr:colOff>
      <xdr:row>41</xdr:row>
      <xdr:rowOff>19211</xdr:rowOff>
    </xdr:from>
    <xdr:to>
      <xdr:col>1</xdr:col>
      <xdr:colOff>224118</xdr:colOff>
      <xdr:row>41</xdr:row>
      <xdr:rowOff>147279</xdr:rowOff>
    </xdr:to>
    <xdr:sp macro="" textlink="">
      <xdr:nvSpPr>
        <xdr:cNvPr id="12" name="Elipse 11">
          <a:extLst>
            <a:ext uri="{FF2B5EF4-FFF2-40B4-BE49-F238E27FC236}">
              <a16:creationId xmlns:a16="http://schemas.microsoft.com/office/drawing/2014/main" id="{C66B27BB-EB66-E61C-5464-3C702E69028B}"/>
            </a:ext>
          </a:extLst>
        </xdr:cNvPr>
        <xdr:cNvSpPr/>
      </xdr:nvSpPr>
      <xdr:spPr>
        <a:xfrm>
          <a:off x="1255058" y="6467396"/>
          <a:ext cx="128068" cy="128068"/>
        </a:xfrm>
        <a:prstGeom prst="ellipse">
          <a:avLst/>
        </a:prstGeom>
        <a:solidFill>
          <a:srgbClr val="C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101923</xdr:colOff>
      <xdr:row>0</xdr:row>
      <xdr:rowOff>42224</xdr:rowOff>
    </xdr:from>
    <xdr:to>
      <xdr:col>0</xdr:col>
      <xdr:colOff>691864</xdr:colOff>
      <xdr:row>3</xdr:row>
      <xdr:rowOff>75588</xdr:rowOff>
    </xdr:to>
    <xdr:pic>
      <xdr:nvPicPr>
        <xdr:cNvPr id="3" name="Imagen 2">
          <a:extLst>
            <a:ext uri="{FF2B5EF4-FFF2-40B4-BE49-F238E27FC236}">
              <a16:creationId xmlns:a16="http://schemas.microsoft.com/office/drawing/2014/main" id="{EA33812E-08B3-412C-A9FF-DD6EBB7CB4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23" y="42224"/>
          <a:ext cx="589941" cy="578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373380</xdr:colOff>
      <xdr:row>23</xdr:row>
      <xdr:rowOff>160020</xdr:rowOff>
    </xdr:from>
    <xdr:to>
      <xdr:col>9</xdr:col>
      <xdr:colOff>0</xdr:colOff>
      <xdr:row>32</xdr:row>
      <xdr:rowOff>12700</xdr:rowOff>
    </xdr:to>
    <mc:AlternateContent xmlns:mc="http://schemas.openxmlformats.org/markup-compatibility/2006" xmlns:a14="http://schemas.microsoft.com/office/drawing/2010/main">
      <mc:Choice Requires="a14">
        <xdr:sp macro="" textlink="">
          <xdr:nvSpPr>
            <xdr:cNvPr id="3" name="CuadroTexto 2">
              <a:extLst>
                <a:ext uri="{FF2B5EF4-FFF2-40B4-BE49-F238E27FC236}">
                  <a16:creationId xmlns:a16="http://schemas.microsoft.com/office/drawing/2014/main" id="{EC19B1F1-7008-C2F7-5CEC-3A3A0464277F}"/>
                </a:ext>
              </a:extLst>
            </xdr:cNvPr>
            <xdr:cNvSpPr txBox="1"/>
          </xdr:nvSpPr>
          <xdr:spPr>
            <a:xfrm>
              <a:off x="373380" y="2989413"/>
              <a:ext cx="8220981" cy="13704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s-GT" sz="1400" i="1">
                        <a:solidFill>
                          <a:schemeClr val="dk1"/>
                        </a:solidFill>
                        <a:effectLst/>
                        <a:latin typeface="Cambria Math" panose="02040503050406030204" pitchFamily="18" charset="0"/>
                        <a:ea typeface="+mn-ea"/>
                        <a:cs typeface="+mn-cs"/>
                      </a:rPr>
                      <m:t>𝑈</m:t>
                    </m:r>
                    <m:r>
                      <a:rPr lang="es-GT" sz="1400" i="1">
                        <a:solidFill>
                          <a:schemeClr val="dk1"/>
                        </a:solidFill>
                        <a:effectLst/>
                        <a:latin typeface="Cambria Math" panose="02040503050406030204" pitchFamily="18" charset="0"/>
                        <a:ea typeface="+mn-ea"/>
                        <a:cs typeface="+mn-cs"/>
                      </a:rPr>
                      <m:t>=</m:t>
                    </m:r>
                    <m:f>
                      <m:fPr>
                        <m:ctrlPr>
                          <a:rPr lang="es-GT" sz="1400" i="1">
                            <a:solidFill>
                              <a:schemeClr val="dk1"/>
                            </a:solidFill>
                            <a:effectLst/>
                            <a:latin typeface="Cambria Math" panose="02040503050406030204" pitchFamily="18" charset="0"/>
                            <a:ea typeface="+mn-ea"/>
                            <a:cs typeface="+mn-cs"/>
                          </a:rPr>
                        </m:ctrlPr>
                      </m:fPr>
                      <m:num>
                        <m:r>
                          <a:rPr lang="es-GT" sz="1400" i="1">
                            <a:solidFill>
                              <a:schemeClr val="dk1"/>
                            </a:solidFill>
                            <a:effectLst/>
                            <a:latin typeface="Cambria Math" panose="02040503050406030204" pitchFamily="18" charset="0"/>
                            <a:ea typeface="+mn-ea"/>
                            <a:cs typeface="+mn-cs"/>
                          </a:rPr>
                          <m:t>1</m:t>
                        </m:r>
                      </m:num>
                      <m:den>
                        <m:r>
                          <a:rPr lang="es-GT" sz="1400" i="1">
                            <a:solidFill>
                              <a:schemeClr val="dk1"/>
                            </a:solidFill>
                            <a:effectLst/>
                            <a:latin typeface="Cambria Math" panose="02040503050406030204" pitchFamily="18" charset="0"/>
                            <a:ea typeface="+mn-ea"/>
                            <a:cs typeface="+mn-cs"/>
                          </a:rPr>
                          <m:t>∑</m:t>
                        </m:r>
                        <m:r>
                          <a:rPr lang="es-GT" sz="1400" i="1">
                            <a:solidFill>
                              <a:schemeClr val="dk1"/>
                            </a:solidFill>
                            <a:effectLst/>
                            <a:latin typeface="Cambria Math" panose="02040503050406030204" pitchFamily="18" charset="0"/>
                            <a:ea typeface="+mn-ea"/>
                            <a:cs typeface="+mn-cs"/>
                          </a:rPr>
                          <m:t>𝑅</m:t>
                        </m:r>
                      </m:den>
                    </m:f>
                  </m:oMath>
                </m:oMathPara>
              </a14:m>
              <a:endParaRPr lang="es-GT" sz="800"/>
            </a:p>
            <a:p>
              <a:endParaRPr lang="es-GT" sz="800">
                <a:latin typeface="Aptos Narrow" panose="020B0004020202020204" pitchFamily="34" charset="0"/>
              </a:endParaRPr>
            </a:p>
            <a:p>
              <a:r>
                <a:rPr lang="es-GT" sz="800">
                  <a:latin typeface="Aptos Narrow" panose="020B0004020202020204" pitchFamily="34" charset="0"/>
                </a:rPr>
                <a:t>El</a:t>
              </a:r>
              <a:r>
                <a:rPr lang="es-GT" sz="800" baseline="0">
                  <a:latin typeface="Aptos Narrow" panose="020B0004020202020204" pitchFamily="34" charset="0"/>
                </a:rPr>
                <a:t> proyecto debe ingresar la información correspondiente a cada una de las capas del sistema constructivo de techo para determinar el valor de transmisión térmica del edificio (Valor U). Si el proyecto conoce los valores de resistencia o transmisión térmica de los materiales debe ingresar manualmente la información para tener una aproximación más real del desempeño del edificio. </a:t>
              </a:r>
            </a:p>
            <a:p>
              <a:endParaRPr lang="es-GT" sz="800" baseline="0">
                <a:latin typeface="Aptos Narrow" panose="020B0004020202020204" pitchFamily="34" charset="0"/>
              </a:endParaRPr>
            </a:p>
            <a:p>
              <a:r>
                <a:rPr lang="es-GT" sz="800" baseline="0">
                  <a:latin typeface="Aptos Narrow" panose="020B0004020202020204" pitchFamily="34" charset="0"/>
                </a:rPr>
                <a:t>Sistemas de techo o cubierta que representen menos del 10% de la superficie de techos del proyecto pueden ser incluidos como parte del sistema constructivo predominante, o al que mejor se asemeje. </a:t>
              </a:r>
              <a:endParaRPr lang="es-GT" sz="800">
                <a:latin typeface="Aptos Narrow" panose="020B0004020202020204" pitchFamily="34" charset="0"/>
              </a:endParaRPr>
            </a:p>
          </xdr:txBody>
        </xdr:sp>
      </mc:Choice>
      <mc:Fallback xmlns="">
        <xdr:sp macro="" textlink="">
          <xdr:nvSpPr>
            <xdr:cNvPr id="3" name="CuadroTexto 2">
              <a:extLst>
                <a:ext uri="{FF2B5EF4-FFF2-40B4-BE49-F238E27FC236}">
                  <a16:creationId xmlns:a16="http://schemas.microsoft.com/office/drawing/2014/main" id="{EC19B1F1-7008-C2F7-5CEC-3A3A0464277F}"/>
                </a:ext>
              </a:extLst>
            </xdr:cNvPr>
            <xdr:cNvSpPr txBox="1"/>
          </xdr:nvSpPr>
          <xdr:spPr>
            <a:xfrm>
              <a:off x="373380" y="2989413"/>
              <a:ext cx="8220981" cy="13704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GT" sz="1400" i="0">
                  <a:solidFill>
                    <a:schemeClr val="dk1"/>
                  </a:solidFill>
                  <a:effectLst/>
                  <a:latin typeface="Cambria Math" panose="02040503050406030204" pitchFamily="18" charset="0"/>
                  <a:ea typeface="+mn-ea"/>
                  <a:cs typeface="+mn-cs"/>
                </a:rPr>
                <a:t>𝑈=1/(∑𝑅)</a:t>
              </a:r>
              <a:endParaRPr lang="es-GT" sz="800"/>
            </a:p>
            <a:p>
              <a:endParaRPr lang="es-GT" sz="800">
                <a:latin typeface="Aptos Narrow" panose="020B0004020202020204" pitchFamily="34" charset="0"/>
              </a:endParaRPr>
            </a:p>
            <a:p>
              <a:r>
                <a:rPr lang="es-GT" sz="800">
                  <a:latin typeface="Aptos Narrow" panose="020B0004020202020204" pitchFamily="34" charset="0"/>
                </a:rPr>
                <a:t>El</a:t>
              </a:r>
              <a:r>
                <a:rPr lang="es-GT" sz="800" baseline="0">
                  <a:latin typeface="Aptos Narrow" panose="020B0004020202020204" pitchFamily="34" charset="0"/>
                </a:rPr>
                <a:t> proyecto debe ingresar la información correspondiente a cada una de las capas del sistema constructivo de techo para determinar el valor de transmisión térmica del edificio (Valor U). Si el proyecto conoce los valores de resistencia o transmisión térmica de los materiales debe ingresar manualmente la información para tener una aproximación más real del desempeño del edificio. </a:t>
              </a:r>
            </a:p>
            <a:p>
              <a:endParaRPr lang="es-GT" sz="800" baseline="0">
                <a:latin typeface="Aptos Narrow" panose="020B0004020202020204" pitchFamily="34" charset="0"/>
              </a:endParaRPr>
            </a:p>
            <a:p>
              <a:r>
                <a:rPr lang="es-GT" sz="800" baseline="0">
                  <a:latin typeface="Aptos Narrow" panose="020B0004020202020204" pitchFamily="34" charset="0"/>
                </a:rPr>
                <a:t>Sistemas de techo o cubierta que representen menos del 10% de la superficie de techos del proyecto pueden ser incluidos como parte del sistema constructivo predominante, o al que mejor se asemeje. </a:t>
              </a:r>
              <a:endParaRPr lang="es-GT" sz="800">
                <a:latin typeface="Aptos Narrow" panose="020B0004020202020204" pitchFamily="34" charset="0"/>
              </a:endParaRPr>
            </a:p>
          </xdr:txBody>
        </xdr:sp>
      </mc:Fallback>
    </mc:AlternateContent>
    <xdr:clientData/>
  </xdr:twoCellAnchor>
  <xdr:twoCellAnchor editAs="oneCell">
    <xdr:from>
      <xdr:col>0</xdr:col>
      <xdr:colOff>103322</xdr:colOff>
      <xdr:row>0</xdr:row>
      <xdr:rowOff>51661</xdr:rowOff>
    </xdr:from>
    <xdr:to>
      <xdr:col>1</xdr:col>
      <xdr:colOff>693204</xdr:colOff>
      <xdr:row>6</xdr:row>
      <xdr:rowOff>31920</xdr:rowOff>
    </xdr:to>
    <xdr:pic>
      <xdr:nvPicPr>
        <xdr:cNvPr id="4" name="Imagen 3">
          <a:extLst>
            <a:ext uri="{FF2B5EF4-FFF2-40B4-BE49-F238E27FC236}">
              <a16:creationId xmlns:a16="http://schemas.microsoft.com/office/drawing/2014/main" id="{048670DC-6744-4CC3-8F64-7823219615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322" y="51661"/>
          <a:ext cx="920082" cy="932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373380</xdr:colOff>
      <xdr:row>25</xdr:row>
      <xdr:rowOff>160020</xdr:rowOff>
    </xdr:from>
    <xdr:to>
      <xdr:col>9</xdr:col>
      <xdr:colOff>0</xdr:colOff>
      <xdr:row>34</xdr:row>
      <xdr:rowOff>12700</xdr:rowOff>
    </xdr:to>
    <mc:AlternateContent xmlns:mc="http://schemas.openxmlformats.org/markup-compatibility/2006" xmlns:a14="http://schemas.microsoft.com/office/drawing/2010/main">
      <mc:Choice Requires="a14">
        <xdr:sp macro="" textlink="">
          <xdr:nvSpPr>
            <xdr:cNvPr id="2" name="CuadroTexto 1">
              <a:extLst>
                <a:ext uri="{FF2B5EF4-FFF2-40B4-BE49-F238E27FC236}">
                  <a16:creationId xmlns:a16="http://schemas.microsoft.com/office/drawing/2014/main" id="{5165147A-3D88-4A16-AD0F-C3DB509C938F}"/>
                </a:ext>
              </a:extLst>
            </xdr:cNvPr>
            <xdr:cNvSpPr txBox="1"/>
          </xdr:nvSpPr>
          <xdr:spPr>
            <a:xfrm>
              <a:off x="373380" y="2956560"/>
              <a:ext cx="8221980" cy="1361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s-GT" sz="1400" i="1">
                        <a:solidFill>
                          <a:schemeClr val="dk1"/>
                        </a:solidFill>
                        <a:effectLst/>
                        <a:latin typeface="Cambria Math" panose="02040503050406030204" pitchFamily="18" charset="0"/>
                        <a:ea typeface="+mn-ea"/>
                        <a:cs typeface="+mn-cs"/>
                      </a:rPr>
                      <m:t>𝑈</m:t>
                    </m:r>
                    <m:r>
                      <a:rPr lang="es-GT" sz="1400" i="1">
                        <a:solidFill>
                          <a:schemeClr val="dk1"/>
                        </a:solidFill>
                        <a:effectLst/>
                        <a:latin typeface="Cambria Math" panose="02040503050406030204" pitchFamily="18" charset="0"/>
                        <a:ea typeface="+mn-ea"/>
                        <a:cs typeface="+mn-cs"/>
                      </a:rPr>
                      <m:t>=</m:t>
                    </m:r>
                    <m:f>
                      <m:fPr>
                        <m:ctrlPr>
                          <a:rPr lang="es-GT" sz="1400" i="1">
                            <a:solidFill>
                              <a:schemeClr val="dk1"/>
                            </a:solidFill>
                            <a:effectLst/>
                            <a:latin typeface="Cambria Math" panose="02040503050406030204" pitchFamily="18" charset="0"/>
                            <a:ea typeface="+mn-ea"/>
                            <a:cs typeface="+mn-cs"/>
                          </a:rPr>
                        </m:ctrlPr>
                      </m:fPr>
                      <m:num>
                        <m:r>
                          <a:rPr lang="es-GT" sz="1400" i="1">
                            <a:solidFill>
                              <a:schemeClr val="dk1"/>
                            </a:solidFill>
                            <a:effectLst/>
                            <a:latin typeface="Cambria Math" panose="02040503050406030204" pitchFamily="18" charset="0"/>
                            <a:ea typeface="+mn-ea"/>
                            <a:cs typeface="+mn-cs"/>
                          </a:rPr>
                          <m:t>1</m:t>
                        </m:r>
                      </m:num>
                      <m:den>
                        <m:r>
                          <a:rPr lang="es-GT" sz="1400" i="1">
                            <a:solidFill>
                              <a:schemeClr val="dk1"/>
                            </a:solidFill>
                            <a:effectLst/>
                            <a:latin typeface="Cambria Math" panose="02040503050406030204" pitchFamily="18" charset="0"/>
                            <a:ea typeface="+mn-ea"/>
                            <a:cs typeface="+mn-cs"/>
                          </a:rPr>
                          <m:t>∑</m:t>
                        </m:r>
                        <m:r>
                          <a:rPr lang="es-GT" sz="1400" i="1">
                            <a:solidFill>
                              <a:schemeClr val="dk1"/>
                            </a:solidFill>
                            <a:effectLst/>
                            <a:latin typeface="Cambria Math" panose="02040503050406030204" pitchFamily="18" charset="0"/>
                            <a:ea typeface="+mn-ea"/>
                            <a:cs typeface="+mn-cs"/>
                          </a:rPr>
                          <m:t>𝑅</m:t>
                        </m:r>
                      </m:den>
                    </m:f>
                  </m:oMath>
                </m:oMathPara>
              </a14:m>
              <a:endParaRPr lang="es-GT" sz="800"/>
            </a:p>
            <a:p>
              <a:endParaRPr lang="es-GT" sz="800"/>
            </a:p>
            <a:p>
              <a:r>
                <a:rPr lang="es-GT" sz="800">
                  <a:latin typeface="Aptos Narrow" panose="020B0004020202020204" pitchFamily="34" charset="0"/>
                </a:rPr>
                <a:t>El</a:t>
              </a:r>
              <a:r>
                <a:rPr lang="es-GT" sz="800" baseline="0">
                  <a:latin typeface="Aptos Narrow" panose="020B0004020202020204" pitchFamily="34" charset="0"/>
                </a:rPr>
                <a:t> proyecto debe ingresar la información correspondiente a cada una de las capas del sistema constructivo de las paredes exteriores para determinar el valor de transmisión térmica del edificio (Valor U). Si el proyecto conoce los valores de resistencia o transmisión térmica de los materiales debe ingresar manualmente la información para tener una aproximación más real del desempeño del edificio. </a:t>
              </a:r>
            </a:p>
            <a:p>
              <a:endParaRPr lang="es-GT" sz="800" baseline="0">
                <a:latin typeface="Aptos Narrow" panose="020B0004020202020204" pitchFamily="34" charset="0"/>
              </a:endParaRPr>
            </a:p>
            <a:p>
              <a:r>
                <a:rPr lang="es-GT" sz="800" baseline="0">
                  <a:latin typeface="Aptos Narrow" panose="020B0004020202020204" pitchFamily="34" charset="0"/>
                </a:rPr>
                <a:t>Sistemas constructivos que representen menos del 10% de la superficie de techos del proyecto pueden ser incluidos como parte del sistema constructivo predominante, o al que mejor se asemeje. </a:t>
              </a:r>
              <a:endParaRPr lang="es-GT" sz="800">
                <a:latin typeface="Aptos Narrow" panose="020B0004020202020204" pitchFamily="34" charset="0"/>
              </a:endParaRPr>
            </a:p>
          </xdr:txBody>
        </xdr:sp>
      </mc:Choice>
      <mc:Fallback xmlns="">
        <xdr:sp macro="" textlink="">
          <xdr:nvSpPr>
            <xdr:cNvPr id="2" name="CuadroTexto 1">
              <a:extLst>
                <a:ext uri="{FF2B5EF4-FFF2-40B4-BE49-F238E27FC236}">
                  <a16:creationId xmlns:a16="http://schemas.microsoft.com/office/drawing/2014/main" id="{5165147A-3D88-4A16-AD0F-C3DB509C938F}"/>
                </a:ext>
              </a:extLst>
            </xdr:cNvPr>
            <xdr:cNvSpPr txBox="1"/>
          </xdr:nvSpPr>
          <xdr:spPr>
            <a:xfrm>
              <a:off x="373380" y="2956560"/>
              <a:ext cx="8221980" cy="1361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GT" sz="1400" i="0">
                  <a:solidFill>
                    <a:schemeClr val="dk1"/>
                  </a:solidFill>
                  <a:effectLst/>
                  <a:latin typeface="Cambria Math" panose="02040503050406030204" pitchFamily="18" charset="0"/>
                  <a:ea typeface="+mn-ea"/>
                  <a:cs typeface="+mn-cs"/>
                </a:rPr>
                <a:t>𝑈=1/(∑𝑅)</a:t>
              </a:r>
              <a:endParaRPr lang="es-GT" sz="800"/>
            </a:p>
            <a:p>
              <a:endParaRPr lang="es-GT" sz="800"/>
            </a:p>
            <a:p>
              <a:r>
                <a:rPr lang="es-GT" sz="800">
                  <a:latin typeface="Aptos Narrow" panose="020B0004020202020204" pitchFamily="34" charset="0"/>
                </a:rPr>
                <a:t>El</a:t>
              </a:r>
              <a:r>
                <a:rPr lang="es-GT" sz="800" baseline="0">
                  <a:latin typeface="Aptos Narrow" panose="020B0004020202020204" pitchFamily="34" charset="0"/>
                </a:rPr>
                <a:t> proyecto debe ingresar la información correspondiente a cada una de las capas del sistema constructivo de las paredes exteriores para determinar el valor de transmisión térmica del edificio (Valor U). Si el proyecto conoce los valores de resistencia o transmisión térmica de los materiales debe ingresar manualmente la información para tener una aproximación más real del desempeño del edificio. </a:t>
              </a:r>
            </a:p>
            <a:p>
              <a:endParaRPr lang="es-GT" sz="800" baseline="0">
                <a:latin typeface="Aptos Narrow" panose="020B0004020202020204" pitchFamily="34" charset="0"/>
              </a:endParaRPr>
            </a:p>
            <a:p>
              <a:r>
                <a:rPr lang="es-GT" sz="800" baseline="0">
                  <a:latin typeface="Aptos Narrow" panose="020B0004020202020204" pitchFamily="34" charset="0"/>
                </a:rPr>
                <a:t>Sistemas constructivos que representen menos del 10% de la superficie de techos del proyecto pueden ser incluidos como parte del sistema constructivo predominante, o al que mejor se asemeje. </a:t>
              </a:r>
              <a:endParaRPr lang="es-GT" sz="800">
                <a:latin typeface="Aptos Narrow" panose="020B0004020202020204" pitchFamily="34" charset="0"/>
              </a:endParaRPr>
            </a:p>
          </xdr:txBody>
        </xdr:sp>
      </mc:Fallback>
    </mc:AlternateContent>
    <xdr:clientData/>
  </xdr:twoCellAnchor>
  <xdr:twoCellAnchor editAs="oneCell">
    <xdr:from>
      <xdr:col>0</xdr:col>
      <xdr:colOff>103322</xdr:colOff>
      <xdr:row>0</xdr:row>
      <xdr:rowOff>51661</xdr:rowOff>
    </xdr:from>
    <xdr:to>
      <xdr:col>1</xdr:col>
      <xdr:colOff>642404</xdr:colOff>
      <xdr:row>6</xdr:row>
      <xdr:rowOff>47587</xdr:rowOff>
    </xdr:to>
    <xdr:pic>
      <xdr:nvPicPr>
        <xdr:cNvPr id="3" name="Imagen 2">
          <a:extLst>
            <a:ext uri="{FF2B5EF4-FFF2-40B4-BE49-F238E27FC236}">
              <a16:creationId xmlns:a16="http://schemas.microsoft.com/office/drawing/2014/main" id="{16CCEA2A-D2FD-4AA5-8C59-977148E134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322" y="51661"/>
          <a:ext cx="920082" cy="969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349702</xdr:colOff>
      <xdr:row>0</xdr:row>
      <xdr:rowOff>151403</xdr:rowOff>
    </xdr:from>
    <xdr:to>
      <xdr:col>2</xdr:col>
      <xdr:colOff>589884</xdr:colOff>
      <xdr:row>5</xdr:row>
      <xdr:rowOff>171210</xdr:rowOff>
    </xdr:to>
    <xdr:pic>
      <xdr:nvPicPr>
        <xdr:cNvPr id="2" name="Imagen 1">
          <a:extLst>
            <a:ext uri="{FF2B5EF4-FFF2-40B4-BE49-F238E27FC236}">
              <a16:creationId xmlns:a16="http://schemas.microsoft.com/office/drawing/2014/main" id="{05E5CDEF-6B3E-47CD-9D26-CE529A9A9B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9702" y="151403"/>
          <a:ext cx="936142" cy="958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21</xdr:row>
      <xdr:rowOff>138674</xdr:rowOff>
    </xdr:from>
    <xdr:to>
      <xdr:col>9</xdr:col>
      <xdr:colOff>770467</xdr:colOff>
      <xdr:row>29</xdr:row>
      <xdr:rowOff>77612</xdr:rowOff>
    </xdr:to>
    <mc:AlternateContent xmlns:mc="http://schemas.openxmlformats.org/markup-compatibility/2006" xmlns:a14="http://schemas.microsoft.com/office/drawing/2010/main">
      <mc:Choice Requires="a14">
        <xdr:sp macro="" textlink="">
          <xdr:nvSpPr>
            <xdr:cNvPr id="3" name="CuadroTexto 2">
              <a:extLst>
                <a:ext uri="{FF2B5EF4-FFF2-40B4-BE49-F238E27FC236}">
                  <a16:creationId xmlns:a16="http://schemas.microsoft.com/office/drawing/2014/main" id="{6318D3A4-5028-4EAD-9EDA-694D4E902619}"/>
                </a:ext>
              </a:extLst>
            </xdr:cNvPr>
            <xdr:cNvSpPr txBox="1"/>
          </xdr:nvSpPr>
          <xdr:spPr>
            <a:xfrm>
              <a:off x="214490" y="3480185"/>
              <a:ext cx="9378244" cy="133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s-GT" sz="1400" i="1">
                        <a:solidFill>
                          <a:schemeClr val="dk1"/>
                        </a:solidFill>
                        <a:effectLst/>
                        <a:latin typeface="Cambria Math" panose="02040503050406030204" pitchFamily="18" charset="0"/>
                        <a:ea typeface="+mn-ea"/>
                        <a:cs typeface="+mn-cs"/>
                      </a:rPr>
                      <m:t>𝑈</m:t>
                    </m:r>
                    <m:r>
                      <a:rPr lang="es-GT" sz="1400" i="1">
                        <a:solidFill>
                          <a:schemeClr val="dk1"/>
                        </a:solidFill>
                        <a:effectLst/>
                        <a:latin typeface="Cambria Math" panose="02040503050406030204" pitchFamily="18" charset="0"/>
                        <a:ea typeface="+mn-ea"/>
                        <a:cs typeface="+mn-cs"/>
                      </a:rPr>
                      <m:t>=</m:t>
                    </m:r>
                    <m:f>
                      <m:fPr>
                        <m:ctrlPr>
                          <a:rPr lang="es-GT" sz="1400" i="1">
                            <a:solidFill>
                              <a:schemeClr val="dk1"/>
                            </a:solidFill>
                            <a:effectLst/>
                            <a:latin typeface="Cambria Math" panose="02040503050406030204" pitchFamily="18" charset="0"/>
                            <a:ea typeface="+mn-ea"/>
                            <a:cs typeface="+mn-cs"/>
                          </a:rPr>
                        </m:ctrlPr>
                      </m:fPr>
                      <m:num>
                        <m:r>
                          <a:rPr lang="es-GT" sz="1400" i="1">
                            <a:solidFill>
                              <a:schemeClr val="dk1"/>
                            </a:solidFill>
                            <a:effectLst/>
                            <a:latin typeface="Cambria Math" panose="02040503050406030204" pitchFamily="18" charset="0"/>
                            <a:ea typeface="+mn-ea"/>
                            <a:cs typeface="+mn-cs"/>
                          </a:rPr>
                          <m:t>1</m:t>
                        </m:r>
                      </m:num>
                      <m:den>
                        <m:r>
                          <a:rPr lang="es-GT" sz="1400" i="1">
                            <a:solidFill>
                              <a:schemeClr val="dk1"/>
                            </a:solidFill>
                            <a:effectLst/>
                            <a:latin typeface="Cambria Math" panose="02040503050406030204" pitchFamily="18" charset="0"/>
                            <a:ea typeface="+mn-ea"/>
                            <a:cs typeface="+mn-cs"/>
                          </a:rPr>
                          <m:t>∑</m:t>
                        </m:r>
                        <m:r>
                          <a:rPr lang="es-GT" sz="1400" i="1">
                            <a:solidFill>
                              <a:schemeClr val="dk1"/>
                            </a:solidFill>
                            <a:effectLst/>
                            <a:latin typeface="Cambria Math" panose="02040503050406030204" pitchFamily="18" charset="0"/>
                            <a:ea typeface="+mn-ea"/>
                            <a:cs typeface="+mn-cs"/>
                          </a:rPr>
                          <m:t>𝑅</m:t>
                        </m:r>
                      </m:den>
                    </m:f>
                  </m:oMath>
                </m:oMathPara>
              </a14:m>
              <a:endParaRPr lang="es-GT" sz="800"/>
            </a:p>
            <a:p>
              <a:endParaRPr lang="es-GT" sz="800"/>
            </a:p>
            <a:p>
              <a:r>
                <a:rPr lang="es-GT" sz="800"/>
                <a:t>El</a:t>
              </a:r>
              <a:r>
                <a:rPr lang="es-GT" sz="800" baseline="0"/>
                <a:t> proyecto debe ingresar la información correspondiente a cada uno de los tipos de ventanas y puertas de vidrio para determinar el valor de transmisión térmica del edificio (Valor U). Si el proyecto conoce los valores de resistencia o transmisión térmica de los materiales debe ingresar manualmente la información para tener una aproximación más real del desempeño del edificio. </a:t>
              </a:r>
            </a:p>
            <a:p>
              <a:endParaRPr lang="es-GT" sz="800" baseline="0"/>
            </a:p>
            <a:p>
              <a:r>
                <a:rPr lang="es-GT" sz="800" baseline="0"/>
                <a:t>Ventanas y puertas que representen menos del 10% de la superficie de techos del proyecto pueden ser incluidos como parte del sistema constructivo predominante, o al que mejor se asemeje. </a:t>
              </a:r>
              <a:endParaRPr lang="es-GT" sz="800"/>
            </a:p>
          </xdr:txBody>
        </xdr:sp>
      </mc:Choice>
      <mc:Fallback xmlns="">
        <xdr:sp macro="" textlink="">
          <xdr:nvSpPr>
            <xdr:cNvPr id="3" name="CuadroTexto 2">
              <a:extLst>
                <a:ext uri="{FF2B5EF4-FFF2-40B4-BE49-F238E27FC236}">
                  <a16:creationId xmlns:a16="http://schemas.microsoft.com/office/drawing/2014/main" id="{6318D3A4-5028-4EAD-9EDA-694D4E902619}"/>
                </a:ext>
              </a:extLst>
            </xdr:cNvPr>
            <xdr:cNvSpPr txBox="1"/>
          </xdr:nvSpPr>
          <xdr:spPr>
            <a:xfrm>
              <a:off x="214490" y="3480185"/>
              <a:ext cx="9378244" cy="133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GT" sz="1400" i="0">
                  <a:solidFill>
                    <a:schemeClr val="dk1"/>
                  </a:solidFill>
                  <a:effectLst/>
                  <a:latin typeface="Cambria Math" panose="02040503050406030204" pitchFamily="18" charset="0"/>
                  <a:ea typeface="+mn-ea"/>
                  <a:cs typeface="+mn-cs"/>
                </a:rPr>
                <a:t>𝑈=1/(∑𝑅)</a:t>
              </a:r>
              <a:endParaRPr lang="es-GT" sz="800"/>
            </a:p>
            <a:p>
              <a:endParaRPr lang="es-GT" sz="800"/>
            </a:p>
            <a:p>
              <a:r>
                <a:rPr lang="es-GT" sz="800"/>
                <a:t>El</a:t>
              </a:r>
              <a:r>
                <a:rPr lang="es-GT" sz="800" baseline="0"/>
                <a:t> proyecto debe ingresar la información correspondiente a cada uno de los tipos de ventanas y puertas de vidrio para determinar el valor de transmisión térmica del edificio (Valor U). Si el proyecto conoce los valores de resistencia o transmisión térmica de los materiales debe ingresar manualmente la información para tener una aproximación más real del desempeño del edificio. </a:t>
              </a:r>
            </a:p>
            <a:p>
              <a:endParaRPr lang="es-GT" sz="800" baseline="0"/>
            </a:p>
            <a:p>
              <a:r>
                <a:rPr lang="es-GT" sz="800" baseline="0"/>
                <a:t>Ventanas y puertas que representen menos del 10% de la superficie de techos del proyecto pueden ser incluidos como parte del sistema constructivo predominante, o al que mejor se asemeje. </a:t>
              </a:r>
              <a:endParaRPr lang="es-GT" sz="800"/>
            </a:p>
          </xdr:txBody>
        </xdr:sp>
      </mc:Fallback>
    </mc:AlternateContent>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78442</xdr:colOff>
      <xdr:row>0</xdr:row>
      <xdr:rowOff>66262</xdr:rowOff>
    </xdr:from>
    <xdr:to>
      <xdr:col>1</xdr:col>
      <xdr:colOff>662453</xdr:colOff>
      <xdr:row>5</xdr:row>
      <xdr:rowOff>152400</xdr:rowOff>
    </xdr:to>
    <xdr:pic>
      <xdr:nvPicPr>
        <xdr:cNvPr id="2" name="Imagen 1">
          <a:extLst>
            <a:ext uri="{FF2B5EF4-FFF2-40B4-BE49-F238E27FC236}">
              <a16:creationId xmlns:a16="http://schemas.microsoft.com/office/drawing/2014/main" id="{9AEC3B2E-0862-4A9B-8316-D9675ED180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442" y="66262"/>
          <a:ext cx="973478" cy="1017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40</xdr:row>
      <xdr:rowOff>131380</xdr:rowOff>
    </xdr:from>
    <xdr:to>
      <xdr:col>6</xdr:col>
      <xdr:colOff>137160</xdr:colOff>
      <xdr:row>49</xdr:row>
      <xdr:rowOff>147960</xdr:rowOff>
    </xdr:to>
    <mc:AlternateContent xmlns:mc="http://schemas.openxmlformats.org/markup-compatibility/2006" xmlns:a14="http://schemas.microsoft.com/office/drawing/2010/main">
      <mc:Choice Requires="a14">
        <xdr:sp macro="" textlink="">
          <xdr:nvSpPr>
            <xdr:cNvPr id="3" name="CuadroTexto 2">
              <a:extLst>
                <a:ext uri="{FF2B5EF4-FFF2-40B4-BE49-F238E27FC236}">
                  <a16:creationId xmlns:a16="http://schemas.microsoft.com/office/drawing/2014/main" id="{99B9AFC4-470D-4D7F-B184-77AF8A0BB4F7}"/>
                </a:ext>
              </a:extLst>
            </xdr:cNvPr>
            <xdr:cNvSpPr txBox="1"/>
          </xdr:nvSpPr>
          <xdr:spPr>
            <a:xfrm>
              <a:off x="389860" y="7069124"/>
              <a:ext cx="5914184" cy="16912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s-GT" sz="1100" i="1">
                  <a:solidFill>
                    <a:schemeClr val="dk1"/>
                  </a:solidFill>
                  <a:effectLst/>
                  <a:latin typeface="Cambria Math" panose="02040503050406030204" pitchFamily="18" charset="0"/>
                  <a:ea typeface="+mn-ea"/>
                  <a:cs typeface="+mn-cs"/>
                </a:rPr>
                <a:t>Factor</a:t>
              </a:r>
              <a:r>
                <a:rPr lang="es-GT" sz="1100" i="1" baseline="0">
                  <a:solidFill>
                    <a:schemeClr val="dk1"/>
                  </a:solidFill>
                  <a:effectLst/>
                  <a:latin typeface="Cambria Math" panose="02040503050406030204" pitchFamily="18" charset="0"/>
                  <a:ea typeface="+mn-ea"/>
                  <a:cs typeface="+mn-cs"/>
                </a:rPr>
                <a:t> de sombreado:</a:t>
              </a:r>
              <a:endParaRPr lang="es-GT" sz="1100" i="1">
                <a:solidFill>
                  <a:schemeClr val="dk1"/>
                </a:solidFill>
                <a:effectLst/>
                <a:latin typeface="Cambria Math" panose="02040503050406030204" pitchFamily="18" charset="0"/>
                <a:ea typeface="+mn-ea"/>
                <a:cs typeface="+mn-cs"/>
              </a:endParaRPr>
            </a:p>
            <a:p>
              <a:pPr/>
              <a14:m>
                <m:oMathPara xmlns:m="http://schemas.openxmlformats.org/officeDocument/2006/math">
                  <m:oMathParaPr>
                    <m:jc m:val="centerGroup"/>
                  </m:oMathParaPr>
                  <m:oMath xmlns:m="http://schemas.openxmlformats.org/officeDocument/2006/math">
                    <m:r>
                      <a:rPr lang="es-GT" sz="1600" i="1">
                        <a:solidFill>
                          <a:schemeClr val="dk1"/>
                        </a:solidFill>
                        <a:effectLst/>
                        <a:latin typeface="Cambria Math" panose="02040503050406030204" pitchFamily="18" charset="0"/>
                        <a:ea typeface="+mn-ea"/>
                        <a:cs typeface="+mn-cs"/>
                      </a:rPr>
                      <m:t>𝐹𝑆𝑣</m:t>
                    </m:r>
                    <m:r>
                      <a:rPr lang="es-GT" sz="1600" i="1">
                        <a:solidFill>
                          <a:schemeClr val="dk1"/>
                        </a:solidFill>
                        <a:effectLst/>
                        <a:latin typeface="Cambria Math" panose="02040503050406030204" pitchFamily="18" charset="0"/>
                        <a:ea typeface="+mn-ea"/>
                        <a:cs typeface="+mn-cs"/>
                      </a:rPr>
                      <m:t>=</m:t>
                    </m:r>
                    <m:f>
                      <m:fPr>
                        <m:ctrlPr>
                          <a:rPr lang="es-GT" sz="1600" i="1">
                            <a:solidFill>
                              <a:schemeClr val="dk1"/>
                            </a:solidFill>
                            <a:effectLst/>
                            <a:latin typeface="Cambria Math" panose="02040503050406030204" pitchFamily="18" charset="0"/>
                            <a:ea typeface="+mn-ea"/>
                            <a:cs typeface="+mn-cs"/>
                          </a:rPr>
                        </m:ctrlPr>
                      </m:fPr>
                      <m:num>
                        <m:r>
                          <a:rPr lang="es-GT" sz="1600" i="1">
                            <a:solidFill>
                              <a:schemeClr val="dk1"/>
                            </a:solidFill>
                            <a:effectLst/>
                            <a:latin typeface="Cambria Math" panose="02040503050406030204" pitchFamily="18" charset="0"/>
                            <a:ea typeface="+mn-ea"/>
                            <a:cs typeface="+mn-cs"/>
                          </a:rPr>
                          <m:t>𝐷</m:t>
                        </m:r>
                      </m:num>
                      <m:den>
                        <m:r>
                          <a:rPr lang="es-GT" sz="1600" i="1">
                            <a:solidFill>
                              <a:schemeClr val="dk1"/>
                            </a:solidFill>
                            <a:effectLst/>
                            <a:latin typeface="Cambria Math" panose="02040503050406030204" pitchFamily="18" charset="0"/>
                            <a:ea typeface="+mn-ea"/>
                            <a:cs typeface="+mn-cs"/>
                          </a:rPr>
                          <m:t>h</m:t>
                        </m:r>
                      </m:den>
                    </m:f>
                    <m:r>
                      <a:rPr lang="es-GT" sz="1600" i="1">
                        <a:solidFill>
                          <a:schemeClr val="dk1"/>
                        </a:solidFill>
                        <a:effectLst/>
                        <a:latin typeface="Cambria Math" panose="02040503050406030204" pitchFamily="18" charset="0"/>
                        <a:ea typeface="+mn-ea"/>
                        <a:cs typeface="+mn-cs"/>
                      </a:rPr>
                      <m:t>   </m:t>
                    </m:r>
                    <m:r>
                      <a:rPr lang="es-GT" sz="1600" i="1">
                        <a:solidFill>
                          <a:schemeClr val="dk1"/>
                        </a:solidFill>
                        <a:effectLst/>
                        <a:latin typeface="Cambria Math" panose="02040503050406030204" pitchFamily="18" charset="0"/>
                        <a:ea typeface="+mn-ea"/>
                        <a:cs typeface="+mn-cs"/>
                      </a:rPr>
                      <m:t>𝐹𝑆𝑝</m:t>
                    </m:r>
                    <m:r>
                      <a:rPr lang="es-GT" sz="1600" i="1">
                        <a:solidFill>
                          <a:schemeClr val="dk1"/>
                        </a:solidFill>
                        <a:effectLst/>
                        <a:latin typeface="Cambria Math" panose="02040503050406030204" pitchFamily="18" charset="0"/>
                        <a:ea typeface="+mn-ea"/>
                        <a:cs typeface="+mn-cs"/>
                      </a:rPr>
                      <m:t>=</m:t>
                    </m:r>
                    <m:f>
                      <m:fPr>
                        <m:ctrlPr>
                          <a:rPr lang="es-GT" sz="1600" i="1">
                            <a:solidFill>
                              <a:schemeClr val="dk1"/>
                            </a:solidFill>
                            <a:effectLst/>
                            <a:latin typeface="Cambria Math" panose="02040503050406030204" pitchFamily="18" charset="0"/>
                            <a:ea typeface="+mn-ea"/>
                            <a:cs typeface="+mn-cs"/>
                          </a:rPr>
                        </m:ctrlPr>
                      </m:fPr>
                      <m:num>
                        <m:r>
                          <a:rPr lang="es-GT" sz="1600" i="1">
                            <a:solidFill>
                              <a:schemeClr val="dk1"/>
                            </a:solidFill>
                            <a:effectLst/>
                            <a:latin typeface="Cambria Math" panose="02040503050406030204" pitchFamily="18" charset="0"/>
                            <a:ea typeface="+mn-ea"/>
                            <a:cs typeface="+mn-cs"/>
                          </a:rPr>
                          <m:t>𝐷</m:t>
                        </m:r>
                      </m:num>
                      <m:den>
                        <m:r>
                          <a:rPr lang="es-GT" sz="1600" i="1">
                            <a:solidFill>
                              <a:schemeClr val="dk1"/>
                            </a:solidFill>
                            <a:effectLst/>
                            <a:latin typeface="Cambria Math" panose="02040503050406030204" pitchFamily="18" charset="0"/>
                            <a:ea typeface="+mn-ea"/>
                            <a:cs typeface="+mn-cs"/>
                          </a:rPr>
                          <m:t>𝑙</m:t>
                        </m:r>
                      </m:den>
                    </m:f>
                  </m:oMath>
                </m:oMathPara>
              </a14:m>
              <a:endParaRPr lang="es-GT" sz="16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s-GT" sz="800"/>
                <a:t>Donde:</a:t>
              </a:r>
              <a:r>
                <a:rPr lang="es-GT" sz="800" baseline="0"/>
                <a:t> </a:t>
              </a:r>
            </a:p>
            <a:p>
              <a:pPr marL="0" marR="0" lvl="0" indent="0" algn="l" defTabSz="914400" eaLnBrk="1" fontAlgn="auto" latinLnBrk="0" hangingPunct="1">
                <a:lnSpc>
                  <a:spcPct val="100000"/>
                </a:lnSpc>
                <a:spcBef>
                  <a:spcPts val="0"/>
                </a:spcBef>
                <a:spcAft>
                  <a:spcPts val="0"/>
                </a:spcAft>
                <a:buClrTx/>
                <a:buSzTx/>
                <a:buFontTx/>
                <a:buNone/>
                <a:tabLst/>
                <a:defRPr/>
              </a:pPr>
              <a:r>
                <a:rPr lang="es-GT" sz="800" baseline="0"/>
                <a:t>FSv = Factor de sombra de un voladizo</a:t>
              </a:r>
            </a:p>
            <a:p>
              <a:pPr marL="0" marR="0" lvl="0" indent="0" algn="l" defTabSz="914400" eaLnBrk="1" fontAlgn="auto" latinLnBrk="0" hangingPunct="1">
                <a:lnSpc>
                  <a:spcPct val="100000"/>
                </a:lnSpc>
                <a:spcBef>
                  <a:spcPts val="0"/>
                </a:spcBef>
                <a:spcAft>
                  <a:spcPts val="0"/>
                </a:spcAft>
                <a:buClrTx/>
                <a:buSzTx/>
                <a:buFontTx/>
                <a:buNone/>
                <a:tabLst/>
                <a:defRPr/>
              </a:pPr>
              <a:r>
                <a:rPr lang="es-GT" sz="800" baseline="0"/>
                <a:t>FSv = Factor de sombra de un parteluz</a:t>
              </a:r>
            </a:p>
            <a:p>
              <a:pPr marL="0" marR="0" lvl="0" indent="0" algn="l" defTabSz="914400" eaLnBrk="1" fontAlgn="auto" latinLnBrk="0" hangingPunct="1">
                <a:lnSpc>
                  <a:spcPct val="100000"/>
                </a:lnSpc>
                <a:spcBef>
                  <a:spcPts val="0"/>
                </a:spcBef>
                <a:spcAft>
                  <a:spcPts val="0"/>
                </a:spcAft>
                <a:buClrTx/>
                <a:buSzTx/>
                <a:buFontTx/>
                <a:buNone/>
                <a:tabLst/>
                <a:defRPr/>
              </a:pPr>
              <a:r>
                <a:rPr lang="es-GT" sz="800" baseline="0"/>
                <a:t>Dv = Espesor total del voladizo</a:t>
              </a:r>
            </a:p>
            <a:p>
              <a:pPr marL="0" marR="0" lvl="0" indent="0" algn="l" defTabSz="914400" eaLnBrk="1" fontAlgn="auto" latinLnBrk="0" hangingPunct="1">
                <a:lnSpc>
                  <a:spcPct val="100000"/>
                </a:lnSpc>
                <a:spcBef>
                  <a:spcPts val="0"/>
                </a:spcBef>
                <a:spcAft>
                  <a:spcPts val="0"/>
                </a:spcAft>
                <a:buClrTx/>
                <a:buSzTx/>
                <a:buFontTx/>
                <a:buNone/>
                <a:tabLst/>
                <a:defRPr/>
              </a:pPr>
              <a:r>
                <a:rPr lang="es-GT" sz="800" baseline="0"/>
                <a:t>Dv = Espesor total del parteluz</a:t>
              </a:r>
            </a:p>
            <a:p>
              <a:pPr marL="0" marR="0" lvl="0" indent="0" algn="l" defTabSz="914400" eaLnBrk="1" fontAlgn="auto" latinLnBrk="0" hangingPunct="1">
                <a:lnSpc>
                  <a:spcPct val="100000"/>
                </a:lnSpc>
                <a:spcBef>
                  <a:spcPts val="0"/>
                </a:spcBef>
                <a:spcAft>
                  <a:spcPts val="0"/>
                </a:spcAft>
                <a:buClrTx/>
                <a:buSzTx/>
                <a:buFontTx/>
                <a:buNone/>
                <a:tabLst/>
                <a:defRPr/>
              </a:pPr>
              <a:r>
                <a:rPr lang="es-GT" sz="800" baseline="0"/>
                <a:t>h = Altura desde el vano de la ventana al voladizo</a:t>
              </a:r>
            </a:p>
            <a:p>
              <a:pPr marL="0" marR="0" lvl="0" indent="0" algn="l" defTabSz="914400" eaLnBrk="1" fontAlgn="auto" latinLnBrk="0" hangingPunct="1">
                <a:lnSpc>
                  <a:spcPct val="100000"/>
                </a:lnSpc>
                <a:spcBef>
                  <a:spcPts val="0"/>
                </a:spcBef>
                <a:spcAft>
                  <a:spcPts val="0"/>
                </a:spcAft>
                <a:buClrTx/>
                <a:buSzTx/>
                <a:buFontTx/>
                <a:buNone/>
                <a:tabLst/>
                <a:defRPr/>
              </a:pPr>
              <a:r>
                <a:rPr lang="es-GT" sz="800" baseline="0"/>
                <a:t>l = Longidutd desde la mocheta al parteluz</a:t>
              </a:r>
              <a:endParaRPr lang="es-GT" sz="800"/>
            </a:p>
          </xdr:txBody>
        </xdr:sp>
      </mc:Choice>
      <mc:Fallback xmlns="">
        <xdr:sp macro="" textlink="">
          <xdr:nvSpPr>
            <xdr:cNvPr id="3" name="CuadroTexto 2">
              <a:extLst>
                <a:ext uri="{FF2B5EF4-FFF2-40B4-BE49-F238E27FC236}">
                  <a16:creationId xmlns:a16="http://schemas.microsoft.com/office/drawing/2014/main" id="{99B9AFC4-470D-4D7F-B184-77AF8A0BB4F7}"/>
                </a:ext>
              </a:extLst>
            </xdr:cNvPr>
            <xdr:cNvSpPr txBox="1"/>
          </xdr:nvSpPr>
          <xdr:spPr>
            <a:xfrm>
              <a:off x="389860" y="7069124"/>
              <a:ext cx="5914184" cy="16912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s-GT" sz="1100" i="1">
                  <a:solidFill>
                    <a:schemeClr val="dk1"/>
                  </a:solidFill>
                  <a:effectLst/>
                  <a:latin typeface="Cambria Math" panose="02040503050406030204" pitchFamily="18" charset="0"/>
                  <a:ea typeface="+mn-ea"/>
                  <a:cs typeface="+mn-cs"/>
                </a:rPr>
                <a:t>Factor</a:t>
              </a:r>
              <a:r>
                <a:rPr lang="es-GT" sz="1100" i="1" baseline="0">
                  <a:solidFill>
                    <a:schemeClr val="dk1"/>
                  </a:solidFill>
                  <a:effectLst/>
                  <a:latin typeface="Cambria Math" panose="02040503050406030204" pitchFamily="18" charset="0"/>
                  <a:ea typeface="+mn-ea"/>
                  <a:cs typeface="+mn-cs"/>
                </a:rPr>
                <a:t> de sombreado:</a:t>
              </a:r>
              <a:endParaRPr lang="es-GT" sz="1100" i="1">
                <a:solidFill>
                  <a:schemeClr val="dk1"/>
                </a:solidFill>
                <a:effectLst/>
                <a:latin typeface="Cambria Math" panose="02040503050406030204" pitchFamily="18" charset="0"/>
                <a:ea typeface="+mn-ea"/>
                <a:cs typeface="+mn-cs"/>
              </a:endParaRPr>
            </a:p>
            <a:p>
              <a:pPr/>
              <a:r>
                <a:rPr lang="es-GT" sz="1600" i="0">
                  <a:solidFill>
                    <a:schemeClr val="dk1"/>
                  </a:solidFill>
                  <a:effectLst/>
                  <a:latin typeface="Cambria Math" panose="02040503050406030204" pitchFamily="18" charset="0"/>
                  <a:ea typeface="+mn-ea"/>
                  <a:cs typeface="+mn-cs"/>
                </a:rPr>
                <a:t>𝐹𝑆𝑣=𝐷/ℎ    𝐹𝑆𝑝=𝐷/𝑙</a:t>
              </a:r>
              <a:endParaRPr lang="es-GT" sz="16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s-GT" sz="800"/>
                <a:t>Donde:</a:t>
              </a:r>
              <a:r>
                <a:rPr lang="es-GT" sz="800" baseline="0"/>
                <a:t> </a:t>
              </a:r>
            </a:p>
            <a:p>
              <a:pPr marL="0" marR="0" lvl="0" indent="0" algn="l" defTabSz="914400" eaLnBrk="1" fontAlgn="auto" latinLnBrk="0" hangingPunct="1">
                <a:lnSpc>
                  <a:spcPct val="100000"/>
                </a:lnSpc>
                <a:spcBef>
                  <a:spcPts val="0"/>
                </a:spcBef>
                <a:spcAft>
                  <a:spcPts val="0"/>
                </a:spcAft>
                <a:buClrTx/>
                <a:buSzTx/>
                <a:buFontTx/>
                <a:buNone/>
                <a:tabLst/>
                <a:defRPr/>
              </a:pPr>
              <a:r>
                <a:rPr lang="es-GT" sz="800" baseline="0"/>
                <a:t>FSv = Factor de sombra de un voladizo</a:t>
              </a:r>
            </a:p>
            <a:p>
              <a:pPr marL="0" marR="0" lvl="0" indent="0" algn="l" defTabSz="914400" eaLnBrk="1" fontAlgn="auto" latinLnBrk="0" hangingPunct="1">
                <a:lnSpc>
                  <a:spcPct val="100000"/>
                </a:lnSpc>
                <a:spcBef>
                  <a:spcPts val="0"/>
                </a:spcBef>
                <a:spcAft>
                  <a:spcPts val="0"/>
                </a:spcAft>
                <a:buClrTx/>
                <a:buSzTx/>
                <a:buFontTx/>
                <a:buNone/>
                <a:tabLst/>
                <a:defRPr/>
              </a:pPr>
              <a:r>
                <a:rPr lang="es-GT" sz="800" baseline="0"/>
                <a:t>FSv = Factor de sombra de un parteluz</a:t>
              </a:r>
            </a:p>
            <a:p>
              <a:pPr marL="0" marR="0" lvl="0" indent="0" algn="l" defTabSz="914400" eaLnBrk="1" fontAlgn="auto" latinLnBrk="0" hangingPunct="1">
                <a:lnSpc>
                  <a:spcPct val="100000"/>
                </a:lnSpc>
                <a:spcBef>
                  <a:spcPts val="0"/>
                </a:spcBef>
                <a:spcAft>
                  <a:spcPts val="0"/>
                </a:spcAft>
                <a:buClrTx/>
                <a:buSzTx/>
                <a:buFontTx/>
                <a:buNone/>
                <a:tabLst/>
                <a:defRPr/>
              </a:pPr>
              <a:r>
                <a:rPr lang="es-GT" sz="800" baseline="0"/>
                <a:t>Dv = Espesor total del voladizo</a:t>
              </a:r>
            </a:p>
            <a:p>
              <a:pPr marL="0" marR="0" lvl="0" indent="0" algn="l" defTabSz="914400" eaLnBrk="1" fontAlgn="auto" latinLnBrk="0" hangingPunct="1">
                <a:lnSpc>
                  <a:spcPct val="100000"/>
                </a:lnSpc>
                <a:spcBef>
                  <a:spcPts val="0"/>
                </a:spcBef>
                <a:spcAft>
                  <a:spcPts val="0"/>
                </a:spcAft>
                <a:buClrTx/>
                <a:buSzTx/>
                <a:buFontTx/>
                <a:buNone/>
                <a:tabLst/>
                <a:defRPr/>
              </a:pPr>
              <a:r>
                <a:rPr lang="es-GT" sz="800" baseline="0"/>
                <a:t>Dv = Espesor total del parteluz</a:t>
              </a:r>
            </a:p>
            <a:p>
              <a:pPr marL="0" marR="0" lvl="0" indent="0" algn="l" defTabSz="914400" eaLnBrk="1" fontAlgn="auto" latinLnBrk="0" hangingPunct="1">
                <a:lnSpc>
                  <a:spcPct val="100000"/>
                </a:lnSpc>
                <a:spcBef>
                  <a:spcPts val="0"/>
                </a:spcBef>
                <a:spcAft>
                  <a:spcPts val="0"/>
                </a:spcAft>
                <a:buClrTx/>
                <a:buSzTx/>
                <a:buFontTx/>
                <a:buNone/>
                <a:tabLst/>
                <a:defRPr/>
              </a:pPr>
              <a:r>
                <a:rPr lang="es-GT" sz="800" baseline="0"/>
                <a:t>h = Altura desde el vano de la ventana al voladizo</a:t>
              </a:r>
            </a:p>
            <a:p>
              <a:pPr marL="0" marR="0" lvl="0" indent="0" algn="l" defTabSz="914400" eaLnBrk="1" fontAlgn="auto" latinLnBrk="0" hangingPunct="1">
                <a:lnSpc>
                  <a:spcPct val="100000"/>
                </a:lnSpc>
                <a:spcBef>
                  <a:spcPts val="0"/>
                </a:spcBef>
                <a:spcAft>
                  <a:spcPts val="0"/>
                </a:spcAft>
                <a:buClrTx/>
                <a:buSzTx/>
                <a:buFontTx/>
                <a:buNone/>
                <a:tabLst/>
                <a:defRPr/>
              </a:pPr>
              <a:r>
                <a:rPr lang="es-GT" sz="800" baseline="0"/>
                <a:t>l = Longidutd desde la mocheta al parteluz</a:t>
              </a:r>
              <a:endParaRPr lang="es-GT" sz="800"/>
            </a:p>
          </xdr:txBody>
        </xdr:sp>
      </mc:Fallback>
    </mc:AlternateContent>
    <xdr:clientData/>
  </xdr:twoCellAnchor>
  <xdr:twoCellAnchor editAs="oneCell">
    <xdr:from>
      <xdr:col>6</xdr:col>
      <xdr:colOff>520435</xdr:colOff>
      <xdr:row>22</xdr:row>
      <xdr:rowOff>34147</xdr:rowOff>
    </xdr:from>
    <xdr:to>
      <xdr:col>13</xdr:col>
      <xdr:colOff>785940</xdr:colOff>
      <xdr:row>48</xdr:row>
      <xdr:rowOff>30480</xdr:rowOff>
    </xdr:to>
    <xdr:pic>
      <xdr:nvPicPr>
        <xdr:cNvPr id="4" name="Imagen 3">
          <a:extLst>
            <a:ext uri="{FF2B5EF4-FFF2-40B4-BE49-F238E27FC236}">
              <a16:creationId xmlns:a16="http://schemas.microsoft.com/office/drawing/2014/main" id="{9BD91B25-0878-4A63-BCFF-F53C98E36A9F}"/>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1862" r="33209"/>
        <a:stretch/>
      </xdr:blipFill>
      <xdr:spPr bwMode="auto">
        <a:xfrm>
          <a:off x="6707875" y="4103227"/>
          <a:ext cx="4989905" cy="4995053"/>
        </a:xfrm>
        <a:prstGeom prst="rect">
          <a:avLst/>
        </a:prstGeom>
        <a:noFill/>
        <a:ln w="6350">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516611</xdr:colOff>
      <xdr:row>1</xdr:row>
      <xdr:rowOff>116236</xdr:rowOff>
    </xdr:from>
    <xdr:to>
      <xdr:col>9</xdr:col>
      <xdr:colOff>182155</xdr:colOff>
      <xdr:row>52</xdr:row>
      <xdr:rowOff>25830</xdr:rowOff>
    </xdr:to>
    <xdr:pic>
      <xdr:nvPicPr>
        <xdr:cNvPr id="3" name="Imagen 2">
          <a:extLst>
            <a:ext uri="{FF2B5EF4-FFF2-40B4-BE49-F238E27FC236}">
              <a16:creationId xmlns:a16="http://schemas.microsoft.com/office/drawing/2014/main" id="{14C1676F-AFB2-D492-EDB5-3BBC871F9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6611" y="297050"/>
          <a:ext cx="6756019" cy="9131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bit.ly/33TES3O"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41BC8-A231-4971-A560-F509584EC9E2}">
  <dimension ref="A1:M16"/>
  <sheetViews>
    <sheetView zoomScale="105" workbookViewId="0">
      <selection sqref="A1:XFD1048576"/>
    </sheetView>
  </sheetViews>
  <sheetFormatPr baseColWidth="10" defaultColWidth="0" defaultRowHeight="14.4" zeroHeight="1" x14ac:dyDescent="0.3"/>
  <cols>
    <col min="1" max="13" width="11.5546875" style="183" customWidth="1"/>
    <col min="14" max="16384" width="11.5546875" style="183" hidden="1"/>
  </cols>
  <sheetData>
    <row r="1" spans="1:13" x14ac:dyDescent="0.3">
      <c r="A1" s="207"/>
      <c r="B1" s="207"/>
      <c r="C1" s="207"/>
      <c r="D1" s="207"/>
      <c r="E1" s="207"/>
      <c r="F1" s="207"/>
      <c r="G1" s="207"/>
      <c r="H1" s="207"/>
      <c r="I1" s="207"/>
      <c r="J1" s="207"/>
      <c r="K1" s="207"/>
      <c r="L1" s="207"/>
      <c r="M1" s="207"/>
    </row>
    <row r="2" spans="1:13" x14ac:dyDescent="0.3">
      <c r="A2" s="207"/>
      <c r="B2" s="207"/>
      <c r="C2" s="321" t="s">
        <v>326</v>
      </c>
      <c r="D2" s="321"/>
      <c r="E2" s="321"/>
      <c r="F2" s="321"/>
      <c r="G2" s="321"/>
      <c r="H2" s="321"/>
      <c r="I2" s="321"/>
      <c r="J2" s="321"/>
      <c r="K2" s="321"/>
      <c r="L2" s="321"/>
      <c r="M2" s="207"/>
    </row>
    <row r="3" spans="1:13" x14ac:dyDescent="0.3">
      <c r="A3" s="207"/>
      <c r="B3" s="207"/>
      <c r="C3" s="321"/>
      <c r="D3" s="321"/>
      <c r="E3" s="321"/>
      <c r="F3" s="321"/>
      <c r="G3" s="321"/>
      <c r="H3" s="321"/>
      <c r="I3" s="321"/>
      <c r="J3" s="321"/>
      <c r="K3" s="321"/>
      <c r="L3" s="321"/>
      <c r="M3" s="207"/>
    </row>
    <row r="4" spans="1:13" x14ac:dyDescent="0.3">
      <c r="A4" s="207"/>
      <c r="B4" s="207"/>
      <c r="C4" s="321"/>
      <c r="D4" s="321"/>
      <c r="E4" s="321"/>
      <c r="F4" s="321"/>
      <c r="G4" s="321"/>
      <c r="H4" s="321"/>
      <c r="I4" s="321"/>
      <c r="J4" s="321"/>
      <c r="K4" s="321"/>
      <c r="L4" s="321"/>
      <c r="M4" s="207"/>
    </row>
    <row r="5" spans="1:13" x14ac:dyDescent="0.3">
      <c r="A5" s="207"/>
      <c r="B5" s="207"/>
      <c r="C5" s="321"/>
      <c r="D5" s="321"/>
      <c r="E5" s="321"/>
      <c r="F5" s="321"/>
      <c r="G5" s="321"/>
      <c r="H5" s="321"/>
      <c r="I5" s="321"/>
      <c r="J5" s="321"/>
      <c r="K5" s="321"/>
      <c r="L5" s="321"/>
      <c r="M5" s="207"/>
    </row>
    <row r="6" spans="1:13" x14ac:dyDescent="0.3">
      <c r="A6" s="207"/>
      <c r="B6" s="207"/>
      <c r="C6" s="321"/>
      <c r="D6" s="321"/>
      <c r="E6" s="321"/>
      <c r="F6" s="321"/>
      <c r="G6" s="321"/>
      <c r="H6" s="321"/>
      <c r="I6" s="321"/>
      <c r="J6" s="321"/>
      <c r="K6" s="321"/>
      <c r="L6" s="321"/>
      <c r="M6" s="207"/>
    </row>
    <row r="7" spans="1:13" x14ac:dyDescent="0.3">
      <c r="A7" s="207"/>
      <c r="B7" s="207"/>
      <c r="C7" s="321"/>
      <c r="D7" s="321"/>
      <c r="E7" s="321"/>
      <c r="F7" s="321"/>
      <c r="G7" s="321"/>
      <c r="H7" s="321"/>
      <c r="I7" s="321"/>
      <c r="J7" s="321"/>
      <c r="K7" s="321"/>
      <c r="L7" s="321"/>
      <c r="M7" s="207"/>
    </row>
    <row r="8" spans="1:13" x14ac:dyDescent="0.3">
      <c r="A8" s="207"/>
      <c r="B8" s="207"/>
      <c r="C8" s="207"/>
      <c r="D8" s="207"/>
      <c r="E8" s="207"/>
      <c r="F8" s="207"/>
      <c r="G8" s="207"/>
      <c r="H8" s="207"/>
      <c r="I8" s="207"/>
      <c r="J8" s="207"/>
      <c r="K8" s="207"/>
      <c r="L8" s="207"/>
      <c r="M8" s="207"/>
    </row>
    <row r="9" spans="1:13" x14ac:dyDescent="0.3">
      <c r="A9" s="207"/>
      <c r="B9" s="207"/>
      <c r="C9" s="207"/>
      <c r="D9" s="207"/>
      <c r="E9" s="207"/>
      <c r="F9" s="207"/>
      <c r="G9" s="207"/>
      <c r="H9" s="207"/>
      <c r="I9" s="207"/>
      <c r="J9" s="207"/>
      <c r="K9" s="207"/>
      <c r="L9" s="207"/>
      <c r="M9" s="207"/>
    </row>
    <row r="10" spans="1:13" x14ac:dyDescent="0.3">
      <c r="A10" s="207"/>
      <c r="B10" s="207"/>
      <c r="C10" s="207"/>
      <c r="D10" s="207"/>
      <c r="E10" s="207"/>
      <c r="F10" s="207"/>
      <c r="G10" s="207"/>
      <c r="H10" s="207"/>
      <c r="I10" s="207"/>
      <c r="J10" s="207"/>
      <c r="K10" s="207"/>
      <c r="L10" s="207"/>
      <c r="M10" s="207"/>
    </row>
    <row r="11" spans="1:13" x14ac:dyDescent="0.3">
      <c r="A11" s="207"/>
      <c r="B11" s="207"/>
      <c r="C11" s="207"/>
      <c r="D11" s="207"/>
      <c r="E11" s="207"/>
      <c r="F11" s="207"/>
      <c r="G11" s="207"/>
      <c r="H11" s="207"/>
      <c r="I11" s="207"/>
      <c r="J11" s="207"/>
      <c r="K11" s="207"/>
      <c r="L11" s="207"/>
      <c r="M11" s="207"/>
    </row>
    <row r="12" spans="1:13" x14ac:dyDescent="0.3">
      <c r="A12" s="207"/>
      <c r="B12" s="207"/>
      <c r="C12" s="207"/>
      <c r="D12" s="207"/>
      <c r="E12" s="207"/>
      <c r="F12" s="207"/>
      <c r="G12" s="207"/>
      <c r="H12" s="207"/>
      <c r="I12" s="207"/>
      <c r="J12" s="207"/>
      <c r="K12" s="207"/>
      <c r="L12" s="207"/>
      <c r="M12" s="207"/>
    </row>
    <row r="13" spans="1:13" x14ac:dyDescent="0.3">
      <c r="A13" s="207"/>
      <c r="B13" s="207"/>
      <c r="C13" s="207"/>
      <c r="D13" s="207"/>
      <c r="E13" s="207"/>
      <c r="F13" s="207"/>
      <c r="G13" s="207"/>
      <c r="H13" s="207"/>
      <c r="I13" s="207"/>
      <c r="J13" s="207"/>
      <c r="K13" s="207"/>
      <c r="L13" s="207"/>
      <c r="M13" s="207"/>
    </row>
    <row r="14" spans="1:13" x14ac:dyDescent="0.3">
      <c r="A14" s="207"/>
      <c r="B14" s="207"/>
      <c r="C14" s="208"/>
      <c r="D14" s="208"/>
      <c r="E14" s="208"/>
      <c r="F14" s="208"/>
      <c r="G14" s="207"/>
      <c r="H14" s="207"/>
      <c r="I14" s="207"/>
      <c r="J14" s="207"/>
      <c r="K14" s="207"/>
      <c r="L14" s="207"/>
      <c r="M14" s="207"/>
    </row>
    <row r="15" spans="1:13" x14ac:dyDescent="0.3">
      <c r="A15" s="207"/>
      <c r="B15" s="207"/>
      <c r="C15" s="208"/>
      <c r="D15" s="208"/>
      <c r="E15" s="208"/>
      <c r="F15" s="208"/>
      <c r="G15" s="207"/>
      <c r="H15" s="207"/>
      <c r="I15" s="207"/>
      <c r="J15" s="207"/>
      <c r="K15" s="207"/>
      <c r="L15" s="207"/>
      <c r="M15" s="207"/>
    </row>
    <row r="16" spans="1:13" x14ac:dyDescent="0.3">
      <c r="A16" s="207"/>
      <c r="B16" s="207"/>
      <c r="C16" s="208"/>
      <c r="D16" s="208"/>
      <c r="E16" s="208"/>
      <c r="F16" s="208"/>
      <c r="G16" s="207"/>
      <c r="H16" s="207"/>
      <c r="I16" s="207"/>
      <c r="J16" s="207"/>
      <c r="K16" s="207"/>
      <c r="L16" s="207"/>
      <c r="M16" s="207"/>
    </row>
  </sheetData>
  <sheetProtection algorithmName="SHA-512" hashValue="+IuxJ9uisgAyXEbIkd5uJKnxTahaAMcfY8VmK/BS1r9t/v9nIiw6NzfRMRCh0uthAvMp0NEH/xvQaOAS9d0gaA==" saltValue="63/dQFL4KpRBGiTogGJ+iw==" spinCount="100000" sheet="1" objects="1" scenarios="1"/>
  <mergeCells count="1">
    <mergeCell ref="C2:L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66553-F543-427D-BBAC-2EC711557DC7}">
  <dimension ref="A1:V47"/>
  <sheetViews>
    <sheetView zoomScale="49" zoomScaleNormal="100" workbookViewId="0">
      <selection activeCell="Q4" sqref="Q4"/>
    </sheetView>
  </sheetViews>
  <sheetFormatPr baseColWidth="10" defaultColWidth="0" defaultRowHeight="13.2" zeroHeight="1" x14ac:dyDescent="0.3"/>
  <cols>
    <col min="1" max="1" width="70.5546875" style="185" customWidth="1"/>
    <col min="2" max="22" width="11.5546875" style="185" customWidth="1"/>
    <col min="23" max="16384" width="11.5546875" style="185" hidden="1"/>
  </cols>
  <sheetData>
    <row r="1" spans="1:21" x14ac:dyDescent="0.3">
      <c r="A1" s="184"/>
      <c r="B1" s="371" t="s">
        <v>4</v>
      </c>
      <c r="C1" s="371"/>
      <c r="D1" s="371"/>
      <c r="E1" s="371" t="s">
        <v>105</v>
      </c>
      <c r="F1" s="371"/>
      <c r="G1" s="371"/>
      <c r="H1" s="371"/>
      <c r="I1" s="371"/>
      <c r="J1" s="371"/>
      <c r="K1" s="371"/>
      <c r="L1" s="371"/>
      <c r="M1" s="371"/>
    </row>
    <row r="2" spans="1:21" ht="31.2" customHeight="1" x14ac:dyDescent="0.3">
      <c r="B2" s="371" t="s">
        <v>0</v>
      </c>
      <c r="C2" s="371"/>
      <c r="D2" s="371"/>
      <c r="E2" s="417" t="s">
        <v>1</v>
      </c>
      <c r="F2" s="417"/>
      <c r="G2" s="417"/>
      <c r="H2" s="417"/>
      <c r="I2" s="417"/>
      <c r="J2" s="417"/>
      <c r="K2" s="417"/>
      <c r="L2" s="417"/>
      <c r="M2" s="417"/>
    </row>
    <row r="3" spans="1:21" ht="14.4" customHeight="1" x14ac:dyDescent="0.3">
      <c r="B3" s="417" t="s">
        <v>2</v>
      </c>
      <c r="C3" s="417"/>
      <c r="D3" s="417"/>
      <c r="E3" s="417" t="s">
        <v>3</v>
      </c>
      <c r="F3" s="417"/>
      <c r="G3" s="417"/>
      <c r="H3" s="417"/>
      <c r="I3" s="417"/>
      <c r="J3" s="417"/>
      <c r="K3" s="417"/>
      <c r="L3" s="417"/>
      <c r="M3" s="417"/>
    </row>
    <row r="4" spans="1:21" ht="34.200000000000003" customHeight="1" x14ac:dyDescent="0.3">
      <c r="B4" s="371" t="s">
        <v>13</v>
      </c>
      <c r="C4" s="371"/>
      <c r="D4" s="371"/>
      <c r="E4" s="417" t="s">
        <v>15</v>
      </c>
      <c r="F4" s="417"/>
      <c r="G4" s="417"/>
      <c r="H4" s="417"/>
      <c r="I4" s="417"/>
      <c r="J4" s="417"/>
      <c r="K4" s="417"/>
      <c r="L4" s="417"/>
      <c r="M4" s="417"/>
    </row>
    <row r="5" spans="1:21" ht="30.6" customHeight="1" x14ac:dyDescent="0.3">
      <c r="B5" s="371" t="s">
        <v>16</v>
      </c>
      <c r="C5" s="371"/>
      <c r="D5" s="371"/>
      <c r="E5" s="417" t="s">
        <v>17</v>
      </c>
      <c r="F5" s="417"/>
      <c r="G5" s="417"/>
      <c r="H5" s="417"/>
      <c r="I5" s="417"/>
      <c r="J5" s="417"/>
      <c r="K5" s="417"/>
      <c r="L5" s="417"/>
      <c r="M5" s="417"/>
    </row>
    <row r="6" spans="1:21" ht="15" customHeight="1" x14ac:dyDescent="0.3">
      <c r="B6" s="371" t="s">
        <v>44</v>
      </c>
      <c r="C6" s="371"/>
      <c r="D6" s="371"/>
      <c r="E6" s="417" t="s">
        <v>45</v>
      </c>
      <c r="F6" s="417"/>
      <c r="G6" s="417"/>
      <c r="H6" s="417"/>
      <c r="I6" s="417"/>
      <c r="J6" s="417"/>
      <c r="K6" s="417"/>
      <c r="L6" s="417"/>
      <c r="M6" s="417"/>
    </row>
    <row r="7" spans="1:21" x14ac:dyDescent="0.3"/>
    <row r="8" spans="1:21" ht="13.8" thickBot="1" x14ac:dyDescent="0.35"/>
    <row r="9" spans="1:21" ht="17.399999999999999" x14ac:dyDescent="0.3">
      <c r="B9" s="378" t="s">
        <v>5</v>
      </c>
      <c r="C9" s="379"/>
      <c r="D9" s="379"/>
      <c r="E9" s="380"/>
      <c r="F9" s="378" t="s">
        <v>73</v>
      </c>
      <c r="G9" s="379"/>
      <c r="H9" s="379"/>
      <c r="I9" s="380"/>
      <c r="J9" s="378" t="s">
        <v>87</v>
      </c>
      <c r="K9" s="379"/>
      <c r="L9" s="379"/>
      <c r="M9" s="400"/>
      <c r="N9" s="378" t="s">
        <v>97</v>
      </c>
      <c r="O9" s="379"/>
      <c r="P9" s="379"/>
      <c r="Q9" s="380"/>
      <c r="R9" s="378" t="s">
        <v>96</v>
      </c>
      <c r="S9" s="379"/>
      <c r="T9" s="379"/>
      <c r="U9" s="400"/>
    </row>
    <row r="10" spans="1:21" ht="21" x14ac:dyDescent="0.3">
      <c r="A10" s="186" t="s">
        <v>74</v>
      </c>
      <c r="B10" s="381"/>
      <c r="C10" s="382"/>
      <c r="D10" s="382"/>
      <c r="E10" s="382"/>
      <c r="F10" s="383"/>
      <c r="G10" s="384"/>
      <c r="H10" s="384"/>
      <c r="I10" s="384"/>
      <c r="J10" s="401"/>
      <c r="K10" s="402"/>
      <c r="L10" s="402"/>
      <c r="M10" s="403"/>
      <c r="N10" s="412"/>
      <c r="O10" s="413"/>
      <c r="P10" s="413"/>
      <c r="Q10" s="413"/>
      <c r="R10" s="414"/>
      <c r="S10" s="415"/>
      <c r="T10" s="415"/>
      <c r="U10" s="416"/>
    </row>
    <row r="11" spans="1:21" ht="14.4" customHeight="1" x14ac:dyDescent="0.3">
      <c r="A11" s="187" t="s">
        <v>70</v>
      </c>
      <c r="B11" s="395" t="s">
        <v>70</v>
      </c>
      <c r="C11" s="396"/>
      <c r="D11" s="396"/>
      <c r="E11" s="396"/>
      <c r="F11" s="395" t="s">
        <v>70</v>
      </c>
      <c r="G11" s="396"/>
      <c r="H11" s="396"/>
      <c r="I11" s="396"/>
      <c r="J11" s="395" t="s">
        <v>70</v>
      </c>
      <c r="K11" s="396"/>
      <c r="L11" s="396"/>
      <c r="M11" s="404"/>
      <c r="N11" s="395" t="s">
        <v>70</v>
      </c>
      <c r="O11" s="396"/>
      <c r="P11" s="396"/>
      <c r="Q11" s="396"/>
      <c r="R11" s="395" t="s">
        <v>70</v>
      </c>
      <c r="S11" s="396"/>
      <c r="T11" s="396"/>
      <c r="U11" s="404"/>
    </row>
    <row r="12" spans="1:21" ht="26.4" customHeight="1" x14ac:dyDescent="0.3">
      <c r="A12" s="188" t="s">
        <v>6</v>
      </c>
      <c r="B12" s="385">
        <v>0.4</v>
      </c>
      <c r="C12" s="386"/>
      <c r="D12" s="386"/>
      <c r="E12" s="387"/>
      <c r="F12" s="385">
        <v>0.4</v>
      </c>
      <c r="G12" s="386"/>
      <c r="H12" s="386"/>
      <c r="I12" s="387"/>
      <c r="J12" s="385">
        <v>0.5</v>
      </c>
      <c r="K12" s="386"/>
      <c r="L12" s="386"/>
      <c r="M12" s="405"/>
      <c r="N12" s="385">
        <v>0.5</v>
      </c>
      <c r="O12" s="386"/>
      <c r="P12" s="386"/>
      <c r="Q12" s="387"/>
      <c r="R12" s="385">
        <v>0.65</v>
      </c>
      <c r="S12" s="386"/>
      <c r="T12" s="386"/>
      <c r="U12" s="405"/>
    </row>
    <row r="13" spans="1:21" ht="28.2" customHeight="1" thickBot="1" x14ac:dyDescent="0.35">
      <c r="A13" s="188" t="s">
        <v>7</v>
      </c>
      <c r="B13" s="388">
        <v>2.5000000000000001E-2</v>
      </c>
      <c r="C13" s="389"/>
      <c r="D13" s="389"/>
      <c r="E13" s="390"/>
      <c r="F13" s="388">
        <v>2.5000000000000001E-2</v>
      </c>
      <c r="G13" s="389"/>
      <c r="H13" s="389"/>
      <c r="I13" s="390"/>
      <c r="J13" s="388">
        <v>0.05</v>
      </c>
      <c r="K13" s="389"/>
      <c r="L13" s="389"/>
      <c r="M13" s="406"/>
      <c r="N13" s="388">
        <v>0.05</v>
      </c>
      <c r="O13" s="389"/>
      <c r="P13" s="389"/>
      <c r="Q13" s="390"/>
      <c r="R13" s="388">
        <v>0.05</v>
      </c>
      <c r="S13" s="389"/>
      <c r="T13" s="389"/>
      <c r="U13" s="406"/>
    </row>
    <row r="14" spans="1:21" ht="15" customHeight="1" thickBot="1" x14ac:dyDescent="0.35">
      <c r="A14" s="189"/>
      <c r="B14" s="190"/>
      <c r="C14" s="189"/>
      <c r="D14" s="189"/>
      <c r="E14" s="191"/>
    </row>
    <row r="15" spans="1:21" s="191" customFormat="1" ht="15" customHeight="1" x14ac:dyDescent="0.3">
      <c r="A15" s="192" t="s">
        <v>76</v>
      </c>
      <c r="B15" s="393" t="s">
        <v>76</v>
      </c>
      <c r="C15" s="394"/>
      <c r="D15" s="394"/>
      <c r="E15" s="394"/>
      <c r="F15" s="393" t="s">
        <v>76</v>
      </c>
      <c r="G15" s="394"/>
      <c r="H15" s="394"/>
      <c r="I15" s="394"/>
      <c r="J15" s="393" t="s">
        <v>76</v>
      </c>
      <c r="K15" s="394"/>
      <c r="L15" s="394"/>
      <c r="M15" s="407"/>
      <c r="N15" s="393" t="s">
        <v>76</v>
      </c>
      <c r="O15" s="394"/>
      <c r="P15" s="394"/>
      <c r="Q15" s="394"/>
      <c r="R15" s="393" t="s">
        <v>76</v>
      </c>
      <c r="S15" s="394"/>
      <c r="T15" s="394"/>
      <c r="U15" s="407"/>
    </row>
    <row r="16" spans="1:21" s="191" customFormat="1" ht="15" customHeight="1" x14ac:dyDescent="0.3">
      <c r="A16" s="193" t="s">
        <v>46</v>
      </c>
      <c r="B16" s="372" t="s">
        <v>10</v>
      </c>
      <c r="C16" s="373"/>
      <c r="D16" s="373" t="s">
        <v>11</v>
      </c>
      <c r="E16" s="374"/>
      <c r="F16" s="372" t="s">
        <v>10</v>
      </c>
      <c r="G16" s="373"/>
      <c r="H16" s="373" t="s">
        <v>11</v>
      </c>
      <c r="I16" s="374"/>
      <c r="J16" s="372" t="s">
        <v>10</v>
      </c>
      <c r="K16" s="373"/>
      <c r="L16" s="373" t="s">
        <v>11</v>
      </c>
      <c r="M16" s="408"/>
      <c r="N16" s="372" t="s">
        <v>10</v>
      </c>
      <c r="O16" s="373"/>
      <c r="P16" s="373" t="s">
        <v>11</v>
      </c>
      <c r="Q16" s="374"/>
      <c r="R16" s="372" t="s">
        <v>10</v>
      </c>
      <c r="S16" s="373"/>
      <c r="T16" s="373" t="s">
        <v>11</v>
      </c>
      <c r="U16" s="408"/>
    </row>
    <row r="17" spans="1:21" s="191" customFormat="1" ht="15" customHeight="1" x14ac:dyDescent="0.3">
      <c r="A17" s="194" t="s">
        <v>50</v>
      </c>
      <c r="B17" s="195" t="s">
        <v>52</v>
      </c>
      <c r="C17" s="196" t="s">
        <v>40</v>
      </c>
      <c r="D17" s="197" t="s">
        <v>54</v>
      </c>
      <c r="E17" s="198" t="s">
        <v>14</v>
      </c>
      <c r="F17" s="195" t="s">
        <v>52</v>
      </c>
      <c r="G17" s="196" t="s">
        <v>40</v>
      </c>
      <c r="H17" s="197" t="s">
        <v>54</v>
      </c>
      <c r="I17" s="198" t="s">
        <v>14</v>
      </c>
      <c r="J17" s="195" t="s">
        <v>52</v>
      </c>
      <c r="K17" s="196" t="s">
        <v>40</v>
      </c>
      <c r="L17" s="197" t="s">
        <v>54</v>
      </c>
      <c r="M17" s="199" t="s">
        <v>14</v>
      </c>
      <c r="N17" s="195" t="s">
        <v>52</v>
      </c>
      <c r="O17" s="196" t="s">
        <v>40</v>
      </c>
      <c r="P17" s="197" t="s">
        <v>54</v>
      </c>
      <c r="Q17" s="198" t="s">
        <v>14</v>
      </c>
      <c r="R17" s="195" t="s">
        <v>52</v>
      </c>
      <c r="S17" s="196" t="s">
        <v>40</v>
      </c>
      <c r="T17" s="197" t="s">
        <v>54</v>
      </c>
      <c r="U17" s="199" t="s">
        <v>14</v>
      </c>
    </row>
    <row r="18" spans="1:21" s="191" customFormat="1" ht="15" customHeight="1" x14ac:dyDescent="0.3">
      <c r="A18" s="194" t="s">
        <v>47</v>
      </c>
      <c r="B18" s="200" t="s">
        <v>51</v>
      </c>
      <c r="C18" s="196" t="s">
        <v>40</v>
      </c>
      <c r="D18" s="197" t="s">
        <v>55</v>
      </c>
      <c r="E18" s="198" t="s">
        <v>14</v>
      </c>
      <c r="F18" s="195" t="s">
        <v>75</v>
      </c>
      <c r="G18" s="196" t="s">
        <v>40</v>
      </c>
      <c r="H18" s="197" t="s">
        <v>24</v>
      </c>
      <c r="I18" s="198" t="s">
        <v>14</v>
      </c>
      <c r="J18" s="195" t="s">
        <v>75</v>
      </c>
      <c r="K18" s="196" t="s">
        <v>40</v>
      </c>
      <c r="L18" s="197" t="s">
        <v>24</v>
      </c>
      <c r="M18" s="199" t="s">
        <v>14</v>
      </c>
      <c r="N18" s="195" t="s">
        <v>75</v>
      </c>
      <c r="O18" s="196" t="s">
        <v>40</v>
      </c>
      <c r="P18" s="197" t="s">
        <v>24</v>
      </c>
      <c r="Q18" s="198" t="s">
        <v>14</v>
      </c>
      <c r="R18" s="195" t="s">
        <v>75</v>
      </c>
      <c r="S18" s="196" t="s">
        <v>40</v>
      </c>
      <c r="T18" s="197" t="s">
        <v>24</v>
      </c>
      <c r="U18" s="199" t="s">
        <v>14</v>
      </c>
    </row>
    <row r="19" spans="1:21" s="191" customFormat="1" ht="15" customHeight="1" x14ac:dyDescent="0.3">
      <c r="A19" s="194" t="s">
        <v>48</v>
      </c>
      <c r="B19" s="200" t="s">
        <v>53</v>
      </c>
      <c r="C19" s="196" t="s">
        <v>40</v>
      </c>
      <c r="D19" s="197" t="s">
        <v>56</v>
      </c>
      <c r="E19" s="198" t="s">
        <v>14</v>
      </c>
      <c r="F19" s="195" t="s">
        <v>53</v>
      </c>
      <c r="G19" s="196" t="s">
        <v>40</v>
      </c>
      <c r="H19" s="197" t="s">
        <v>56</v>
      </c>
      <c r="I19" s="198" t="s">
        <v>14</v>
      </c>
      <c r="J19" s="195" t="s">
        <v>53</v>
      </c>
      <c r="K19" s="196" t="s">
        <v>40</v>
      </c>
      <c r="L19" s="197" t="s">
        <v>56</v>
      </c>
      <c r="M19" s="199" t="s">
        <v>14</v>
      </c>
      <c r="N19" s="195" t="s">
        <v>53</v>
      </c>
      <c r="O19" s="196" t="s">
        <v>40</v>
      </c>
      <c r="P19" s="197" t="s">
        <v>56</v>
      </c>
      <c r="Q19" s="198" t="s">
        <v>14</v>
      </c>
      <c r="R19" s="195" t="s">
        <v>53</v>
      </c>
      <c r="S19" s="196" t="s">
        <v>40</v>
      </c>
      <c r="T19" s="197" t="s">
        <v>56</v>
      </c>
      <c r="U19" s="199" t="s">
        <v>14</v>
      </c>
    </row>
    <row r="20" spans="1:21" s="191" customFormat="1" ht="15" customHeight="1" x14ac:dyDescent="0.3">
      <c r="A20" s="194" t="s">
        <v>49</v>
      </c>
      <c r="B20" s="200" t="s">
        <v>53</v>
      </c>
      <c r="C20" s="196" t="s">
        <v>40</v>
      </c>
      <c r="D20" s="197" t="s">
        <v>56</v>
      </c>
      <c r="E20" s="198" t="s">
        <v>14</v>
      </c>
      <c r="F20" s="195" t="s">
        <v>53</v>
      </c>
      <c r="G20" s="196" t="s">
        <v>40</v>
      </c>
      <c r="H20" s="197" t="s">
        <v>56</v>
      </c>
      <c r="I20" s="198" t="s">
        <v>14</v>
      </c>
      <c r="J20" s="195" t="s">
        <v>53</v>
      </c>
      <c r="K20" s="196" t="s">
        <v>40</v>
      </c>
      <c r="L20" s="197" t="s">
        <v>56</v>
      </c>
      <c r="M20" s="199" t="s">
        <v>14</v>
      </c>
      <c r="N20" s="195" t="s">
        <v>53</v>
      </c>
      <c r="O20" s="196" t="s">
        <v>40</v>
      </c>
      <c r="P20" s="197" t="s">
        <v>56</v>
      </c>
      <c r="Q20" s="198" t="s">
        <v>14</v>
      </c>
      <c r="R20" s="195" t="s">
        <v>53</v>
      </c>
      <c r="S20" s="196" t="s">
        <v>40</v>
      </c>
      <c r="T20" s="197" t="s">
        <v>56</v>
      </c>
      <c r="U20" s="199" t="s">
        <v>14</v>
      </c>
    </row>
    <row r="21" spans="1:21" s="191" customFormat="1" ht="12" x14ac:dyDescent="0.3">
      <c r="A21" s="193" t="s">
        <v>8</v>
      </c>
      <c r="B21" s="372" t="s">
        <v>10</v>
      </c>
      <c r="C21" s="373"/>
      <c r="D21" s="373" t="s">
        <v>11</v>
      </c>
      <c r="E21" s="374"/>
      <c r="F21" s="372" t="s">
        <v>10</v>
      </c>
      <c r="G21" s="373"/>
      <c r="H21" s="373" t="s">
        <v>11</v>
      </c>
      <c r="I21" s="374"/>
      <c r="J21" s="372" t="s">
        <v>10</v>
      </c>
      <c r="K21" s="373"/>
      <c r="L21" s="373" t="s">
        <v>11</v>
      </c>
      <c r="M21" s="408"/>
      <c r="N21" s="372" t="s">
        <v>10</v>
      </c>
      <c r="O21" s="373"/>
      <c r="P21" s="373" t="s">
        <v>11</v>
      </c>
      <c r="Q21" s="374"/>
      <c r="R21" s="372" t="s">
        <v>10</v>
      </c>
      <c r="S21" s="373"/>
      <c r="T21" s="373" t="s">
        <v>11</v>
      </c>
      <c r="U21" s="408"/>
    </row>
    <row r="22" spans="1:21" s="191" customFormat="1" ht="11.4" x14ac:dyDescent="0.3">
      <c r="A22" s="201" t="s">
        <v>9</v>
      </c>
      <c r="B22" s="202" t="s">
        <v>12</v>
      </c>
      <c r="C22" s="196" t="s">
        <v>40</v>
      </c>
      <c r="D22" s="196" t="s">
        <v>30</v>
      </c>
      <c r="E22" s="198" t="s">
        <v>14</v>
      </c>
      <c r="F22" s="202" t="s">
        <v>18</v>
      </c>
      <c r="G22" s="196" t="s">
        <v>40</v>
      </c>
      <c r="H22" s="196" t="s">
        <v>25</v>
      </c>
      <c r="I22" s="198" t="s">
        <v>14</v>
      </c>
      <c r="J22" s="202" t="s">
        <v>88</v>
      </c>
      <c r="K22" s="196" t="s">
        <v>40</v>
      </c>
      <c r="L22" s="196" t="s">
        <v>90</v>
      </c>
      <c r="M22" s="199" t="s">
        <v>14</v>
      </c>
      <c r="N22" s="202" t="s">
        <v>88</v>
      </c>
      <c r="O22" s="196" t="s">
        <v>40</v>
      </c>
      <c r="P22" s="196" t="s">
        <v>90</v>
      </c>
      <c r="Q22" s="198" t="s">
        <v>14</v>
      </c>
      <c r="R22" s="202" t="s">
        <v>41</v>
      </c>
      <c r="S22" s="196" t="s">
        <v>40</v>
      </c>
      <c r="T22" s="196" t="s">
        <v>98</v>
      </c>
      <c r="U22" s="199" t="s">
        <v>14</v>
      </c>
    </row>
    <row r="23" spans="1:21" s="191" customFormat="1" ht="11.4" x14ac:dyDescent="0.3">
      <c r="A23" s="201" t="s">
        <v>22</v>
      </c>
      <c r="B23" s="202" t="s">
        <v>19</v>
      </c>
      <c r="C23" s="196" t="s">
        <v>40</v>
      </c>
      <c r="D23" s="196" t="s">
        <v>20</v>
      </c>
      <c r="E23" s="198" t="s">
        <v>14</v>
      </c>
      <c r="F23" s="202" t="s">
        <v>19</v>
      </c>
      <c r="G23" s="196" t="s">
        <v>40</v>
      </c>
      <c r="H23" s="196" t="s">
        <v>20</v>
      </c>
      <c r="I23" s="198" t="s">
        <v>14</v>
      </c>
      <c r="J23" s="202" t="s">
        <v>89</v>
      </c>
      <c r="K23" s="196" t="s">
        <v>40</v>
      </c>
      <c r="L23" s="196" t="s">
        <v>55</v>
      </c>
      <c r="M23" s="199" t="s">
        <v>14</v>
      </c>
      <c r="N23" s="202" t="s">
        <v>89</v>
      </c>
      <c r="O23" s="196" t="s">
        <v>40</v>
      </c>
      <c r="P23" s="196" t="s">
        <v>55</v>
      </c>
      <c r="Q23" s="198" t="s">
        <v>14</v>
      </c>
      <c r="R23" s="202" t="s">
        <v>89</v>
      </c>
      <c r="S23" s="196" t="s">
        <v>40</v>
      </c>
      <c r="T23" s="196" t="s">
        <v>55</v>
      </c>
      <c r="U23" s="199" t="s">
        <v>14</v>
      </c>
    </row>
    <row r="24" spans="1:21" s="191" customFormat="1" ht="11.4" x14ac:dyDescent="0.3">
      <c r="A24" s="201" t="s">
        <v>21</v>
      </c>
      <c r="B24" s="202" t="s">
        <v>29</v>
      </c>
      <c r="C24" s="196" t="s">
        <v>40</v>
      </c>
      <c r="D24" s="196" t="s">
        <v>24</v>
      </c>
      <c r="E24" s="198" t="s">
        <v>14</v>
      </c>
      <c r="F24" s="202" t="s">
        <v>23</v>
      </c>
      <c r="G24" s="196" t="s">
        <v>40</v>
      </c>
      <c r="H24" s="196" t="s">
        <v>24</v>
      </c>
      <c r="I24" s="198" t="s">
        <v>14</v>
      </c>
      <c r="J24" s="202" t="s">
        <v>23</v>
      </c>
      <c r="K24" s="196" t="s">
        <v>40</v>
      </c>
      <c r="L24" s="196" t="s">
        <v>24</v>
      </c>
      <c r="M24" s="199" t="s">
        <v>14</v>
      </c>
      <c r="N24" s="202" t="s">
        <v>23</v>
      </c>
      <c r="O24" s="196" t="s">
        <v>40</v>
      </c>
      <c r="P24" s="196" t="s">
        <v>24</v>
      </c>
      <c r="Q24" s="198" t="s">
        <v>14</v>
      </c>
      <c r="R24" s="202" t="s">
        <v>23</v>
      </c>
      <c r="S24" s="196" t="s">
        <v>40</v>
      </c>
      <c r="T24" s="196" t="s">
        <v>24</v>
      </c>
      <c r="U24" s="199" t="s">
        <v>14</v>
      </c>
    </row>
    <row r="25" spans="1:21" s="191" customFormat="1" ht="11.4" x14ac:dyDescent="0.3">
      <c r="A25" s="201" t="s">
        <v>26</v>
      </c>
      <c r="B25" s="202" t="s">
        <v>28</v>
      </c>
      <c r="C25" s="196" t="s">
        <v>40</v>
      </c>
      <c r="D25" s="196" t="s">
        <v>24</v>
      </c>
      <c r="E25" s="198" t="s">
        <v>14</v>
      </c>
      <c r="F25" s="202" t="s">
        <v>28</v>
      </c>
      <c r="G25" s="196" t="s">
        <v>40</v>
      </c>
      <c r="H25" s="196" t="s">
        <v>24</v>
      </c>
      <c r="I25" s="198" t="s">
        <v>14</v>
      </c>
      <c r="J25" s="202" t="s">
        <v>28</v>
      </c>
      <c r="K25" s="196" t="s">
        <v>40</v>
      </c>
      <c r="L25" s="196" t="s">
        <v>24</v>
      </c>
      <c r="M25" s="199" t="s">
        <v>14</v>
      </c>
      <c r="N25" s="202" t="s">
        <v>28</v>
      </c>
      <c r="O25" s="196" t="s">
        <v>40</v>
      </c>
      <c r="P25" s="196" t="s">
        <v>24</v>
      </c>
      <c r="Q25" s="198" t="s">
        <v>14</v>
      </c>
      <c r="R25" s="202" t="s">
        <v>23</v>
      </c>
      <c r="S25" s="196" t="s">
        <v>40</v>
      </c>
      <c r="T25" s="196" t="s">
        <v>24</v>
      </c>
      <c r="U25" s="199" t="s">
        <v>14</v>
      </c>
    </row>
    <row r="26" spans="1:21" s="191" customFormat="1" ht="11.4" x14ac:dyDescent="0.3">
      <c r="A26" s="201" t="s">
        <v>27</v>
      </c>
      <c r="B26" s="202" t="s">
        <v>28</v>
      </c>
      <c r="C26" s="196" t="s">
        <v>40</v>
      </c>
      <c r="D26" s="196" t="s">
        <v>24</v>
      </c>
      <c r="E26" s="198" t="s">
        <v>14</v>
      </c>
      <c r="F26" s="202" t="s">
        <v>28</v>
      </c>
      <c r="G26" s="196" t="s">
        <v>40</v>
      </c>
      <c r="H26" s="196" t="s">
        <v>24</v>
      </c>
      <c r="I26" s="198" t="s">
        <v>14</v>
      </c>
      <c r="J26" s="202" t="s">
        <v>28</v>
      </c>
      <c r="K26" s="196" t="s">
        <v>40</v>
      </c>
      <c r="L26" s="196" t="s">
        <v>24</v>
      </c>
      <c r="M26" s="199" t="s">
        <v>14</v>
      </c>
      <c r="N26" s="202" t="s">
        <v>28</v>
      </c>
      <c r="O26" s="196" t="s">
        <v>40</v>
      </c>
      <c r="P26" s="196" t="s">
        <v>24</v>
      </c>
      <c r="Q26" s="198" t="s">
        <v>14</v>
      </c>
      <c r="R26" s="202" t="s">
        <v>23</v>
      </c>
      <c r="S26" s="196" t="s">
        <v>40</v>
      </c>
      <c r="T26" s="196" t="s">
        <v>24</v>
      </c>
      <c r="U26" s="199" t="s">
        <v>14</v>
      </c>
    </row>
    <row r="27" spans="1:21" s="191" customFormat="1" ht="12" x14ac:dyDescent="0.3">
      <c r="A27" s="193" t="s">
        <v>33</v>
      </c>
      <c r="B27" s="372" t="s">
        <v>10</v>
      </c>
      <c r="C27" s="373"/>
      <c r="D27" s="373" t="s">
        <v>11</v>
      </c>
      <c r="E27" s="374"/>
      <c r="F27" s="372" t="s">
        <v>10</v>
      </c>
      <c r="G27" s="373"/>
      <c r="H27" s="373" t="s">
        <v>11</v>
      </c>
      <c r="I27" s="374"/>
      <c r="J27" s="372" t="s">
        <v>10</v>
      </c>
      <c r="K27" s="373"/>
      <c r="L27" s="373" t="s">
        <v>11</v>
      </c>
      <c r="M27" s="408"/>
      <c r="N27" s="372" t="s">
        <v>10</v>
      </c>
      <c r="O27" s="373"/>
      <c r="P27" s="373" t="s">
        <v>11</v>
      </c>
      <c r="Q27" s="374"/>
      <c r="R27" s="372" t="s">
        <v>10</v>
      </c>
      <c r="S27" s="373"/>
      <c r="T27" s="373" t="s">
        <v>11</v>
      </c>
      <c r="U27" s="408"/>
    </row>
    <row r="28" spans="1:21" s="191" customFormat="1" ht="11.4" x14ac:dyDescent="0.3">
      <c r="A28" s="201" t="s">
        <v>31</v>
      </c>
      <c r="B28" s="202" t="s">
        <v>32</v>
      </c>
      <c r="C28" s="196" t="s">
        <v>40</v>
      </c>
      <c r="D28" s="391" t="s">
        <v>38</v>
      </c>
      <c r="E28" s="392"/>
      <c r="F28" s="202" t="s">
        <v>77</v>
      </c>
      <c r="G28" s="196" t="s">
        <v>40</v>
      </c>
      <c r="H28" s="196" t="s">
        <v>80</v>
      </c>
      <c r="I28" s="198" t="s">
        <v>14</v>
      </c>
      <c r="J28" s="202" t="s">
        <v>77</v>
      </c>
      <c r="K28" s="196" t="s">
        <v>40</v>
      </c>
      <c r="L28" s="196" t="s">
        <v>80</v>
      </c>
      <c r="M28" s="199" t="s">
        <v>14</v>
      </c>
      <c r="N28" s="202" t="s">
        <v>77</v>
      </c>
      <c r="O28" s="196" t="s">
        <v>40</v>
      </c>
      <c r="P28" s="196" t="s">
        <v>80</v>
      </c>
      <c r="Q28" s="198" t="s">
        <v>14</v>
      </c>
      <c r="R28" s="202" t="s">
        <v>99</v>
      </c>
      <c r="S28" s="196" t="s">
        <v>40</v>
      </c>
      <c r="T28" s="196" t="s">
        <v>101</v>
      </c>
      <c r="U28" s="199" t="s">
        <v>14</v>
      </c>
    </row>
    <row r="29" spans="1:21" s="191" customFormat="1" ht="11.4" x14ac:dyDescent="0.3">
      <c r="A29" s="201" t="s">
        <v>34</v>
      </c>
      <c r="B29" s="202" t="s">
        <v>36</v>
      </c>
      <c r="C29" s="196" t="s">
        <v>40</v>
      </c>
      <c r="D29" s="391" t="s">
        <v>38</v>
      </c>
      <c r="E29" s="392"/>
      <c r="F29" s="202" t="s">
        <v>78</v>
      </c>
      <c r="G29" s="196" t="s">
        <v>40</v>
      </c>
      <c r="H29" s="196" t="s">
        <v>55</v>
      </c>
      <c r="I29" s="198" t="s">
        <v>14</v>
      </c>
      <c r="J29" s="202" t="s">
        <v>78</v>
      </c>
      <c r="K29" s="196" t="s">
        <v>40</v>
      </c>
      <c r="L29" s="196" t="s">
        <v>55</v>
      </c>
      <c r="M29" s="199" t="s">
        <v>14</v>
      </c>
      <c r="N29" s="202" t="s">
        <v>78</v>
      </c>
      <c r="O29" s="196" t="s">
        <v>40</v>
      </c>
      <c r="P29" s="196" t="s">
        <v>55</v>
      </c>
      <c r="Q29" s="198" t="s">
        <v>14</v>
      </c>
      <c r="R29" s="202" t="s">
        <v>100</v>
      </c>
      <c r="S29" s="196" t="s">
        <v>40</v>
      </c>
      <c r="T29" s="196" t="s">
        <v>81</v>
      </c>
      <c r="U29" s="199" t="s">
        <v>14</v>
      </c>
    </row>
    <row r="30" spans="1:21" s="191" customFormat="1" ht="11.4" x14ac:dyDescent="0.3">
      <c r="A30" s="201" t="s">
        <v>35</v>
      </c>
      <c r="B30" s="202" t="s">
        <v>37</v>
      </c>
      <c r="C30" s="196" t="s">
        <v>40</v>
      </c>
      <c r="D30" s="391" t="s">
        <v>38</v>
      </c>
      <c r="E30" s="392"/>
      <c r="F30" s="202" t="s">
        <v>79</v>
      </c>
      <c r="G30" s="196" t="s">
        <v>40</v>
      </c>
      <c r="H30" s="196" t="s">
        <v>81</v>
      </c>
      <c r="I30" s="198" t="s">
        <v>14</v>
      </c>
      <c r="J30" s="202" t="s">
        <v>79</v>
      </c>
      <c r="K30" s="196" t="s">
        <v>40</v>
      </c>
      <c r="L30" s="196" t="s">
        <v>81</v>
      </c>
      <c r="M30" s="199" t="s">
        <v>14</v>
      </c>
      <c r="N30" s="202" t="s">
        <v>79</v>
      </c>
      <c r="O30" s="196" t="s">
        <v>40</v>
      </c>
      <c r="P30" s="196" t="s">
        <v>81</v>
      </c>
      <c r="Q30" s="198" t="s">
        <v>14</v>
      </c>
      <c r="R30" s="202" t="s">
        <v>79</v>
      </c>
      <c r="S30" s="196" t="s">
        <v>40</v>
      </c>
      <c r="T30" s="196" t="s">
        <v>81</v>
      </c>
      <c r="U30" s="199" t="s">
        <v>14</v>
      </c>
    </row>
    <row r="31" spans="1:21" s="191" customFormat="1" ht="11.4" x14ac:dyDescent="0.3">
      <c r="A31" s="201" t="s">
        <v>49</v>
      </c>
      <c r="B31" s="202" t="s">
        <v>37</v>
      </c>
      <c r="C31" s="196" t="s">
        <v>40</v>
      </c>
      <c r="D31" s="391" t="s">
        <v>38</v>
      </c>
      <c r="E31" s="392"/>
      <c r="F31" s="202" t="s">
        <v>79</v>
      </c>
      <c r="G31" s="196" t="s">
        <v>40</v>
      </c>
      <c r="H31" s="196" t="s">
        <v>81</v>
      </c>
      <c r="I31" s="198" t="s">
        <v>14</v>
      </c>
      <c r="J31" s="202" t="s">
        <v>79</v>
      </c>
      <c r="K31" s="196" t="s">
        <v>40</v>
      </c>
      <c r="L31" s="196" t="s">
        <v>81</v>
      </c>
      <c r="M31" s="199" t="s">
        <v>14</v>
      </c>
      <c r="N31" s="202" t="s">
        <v>79</v>
      </c>
      <c r="O31" s="196" t="s">
        <v>40</v>
      </c>
      <c r="P31" s="196" t="s">
        <v>81</v>
      </c>
      <c r="Q31" s="198" t="s">
        <v>14</v>
      </c>
      <c r="R31" s="202" t="s">
        <v>79</v>
      </c>
      <c r="S31" s="196" t="s">
        <v>40</v>
      </c>
      <c r="T31" s="196" t="s">
        <v>81</v>
      </c>
      <c r="U31" s="199" t="s">
        <v>14</v>
      </c>
    </row>
    <row r="32" spans="1:21" s="191" customFormat="1" ht="12" x14ac:dyDescent="0.3">
      <c r="A32" s="193" t="s">
        <v>39</v>
      </c>
      <c r="B32" s="372" t="s">
        <v>10</v>
      </c>
      <c r="C32" s="373"/>
      <c r="D32" s="373" t="s">
        <v>11</v>
      </c>
      <c r="E32" s="374"/>
      <c r="F32" s="372" t="s">
        <v>10</v>
      </c>
      <c r="G32" s="373"/>
      <c r="H32" s="373" t="s">
        <v>11</v>
      </c>
      <c r="I32" s="374"/>
      <c r="J32" s="372" t="s">
        <v>10</v>
      </c>
      <c r="K32" s="373"/>
      <c r="L32" s="373" t="s">
        <v>11</v>
      </c>
      <c r="M32" s="408"/>
      <c r="N32" s="372" t="s">
        <v>10</v>
      </c>
      <c r="O32" s="373"/>
      <c r="P32" s="373" t="s">
        <v>11</v>
      </c>
      <c r="Q32" s="374"/>
      <c r="R32" s="372" t="s">
        <v>10</v>
      </c>
      <c r="S32" s="373"/>
      <c r="T32" s="373" t="s">
        <v>11</v>
      </c>
      <c r="U32" s="408"/>
    </row>
    <row r="33" spans="1:21" s="191" customFormat="1" ht="12" thickBot="1" x14ac:dyDescent="0.35">
      <c r="A33" s="203" t="s">
        <v>42</v>
      </c>
      <c r="B33" s="204" t="s">
        <v>41</v>
      </c>
      <c r="C33" s="205" t="s">
        <v>40</v>
      </c>
      <c r="D33" s="376" t="s">
        <v>38</v>
      </c>
      <c r="E33" s="377"/>
      <c r="F33" s="204" t="s">
        <v>41</v>
      </c>
      <c r="G33" s="205" t="s">
        <v>40</v>
      </c>
      <c r="H33" s="376" t="s">
        <v>38</v>
      </c>
      <c r="I33" s="377"/>
      <c r="J33" s="204" t="s">
        <v>41</v>
      </c>
      <c r="K33" s="205" t="s">
        <v>40</v>
      </c>
      <c r="L33" s="376" t="s">
        <v>38</v>
      </c>
      <c r="M33" s="411"/>
      <c r="N33" s="204" t="s">
        <v>41</v>
      </c>
      <c r="O33" s="205" t="s">
        <v>40</v>
      </c>
      <c r="P33" s="376" t="s">
        <v>38</v>
      </c>
      <c r="Q33" s="377"/>
      <c r="R33" s="204" t="s">
        <v>41</v>
      </c>
      <c r="S33" s="205" t="s">
        <v>40</v>
      </c>
      <c r="T33" s="376" t="s">
        <v>38</v>
      </c>
      <c r="U33" s="411"/>
    </row>
    <row r="34" spans="1:21" s="191" customFormat="1" ht="12" thickBot="1" x14ac:dyDescent="0.35"/>
    <row r="35" spans="1:21" s="191" customFormat="1" ht="12" x14ac:dyDescent="0.3">
      <c r="A35" s="192" t="s">
        <v>106</v>
      </c>
      <c r="B35" s="393" t="s">
        <v>43</v>
      </c>
      <c r="C35" s="394"/>
      <c r="D35" s="394"/>
      <c r="E35" s="394"/>
      <c r="F35" s="393" t="s">
        <v>43</v>
      </c>
      <c r="G35" s="394"/>
      <c r="H35" s="394"/>
      <c r="I35" s="394"/>
      <c r="J35" s="393" t="s">
        <v>43</v>
      </c>
      <c r="K35" s="394"/>
      <c r="L35" s="394"/>
      <c r="M35" s="407"/>
      <c r="N35" s="393" t="s">
        <v>43</v>
      </c>
      <c r="O35" s="394"/>
      <c r="P35" s="394"/>
      <c r="Q35" s="394"/>
      <c r="R35" s="393" t="s">
        <v>43</v>
      </c>
      <c r="S35" s="394"/>
      <c r="T35" s="394"/>
      <c r="U35" s="407"/>
    </row>
    <row r="36" spans="1:21" s="191" customFormat="1" ht="12" x14ac:dyDescent="0.3">
      <c r="A36" s="193" t="s">
        <v>59</v>
      </c>
      <c r="B36" s="372" t="s">
        <v>58</v>
      </c>
      <c r="C36" s="373"/>
      <c r="D36" s="373"/>
      <c r="E36" s="374"/>
      <c r="F36" s="372" t="s">
        <v>58</v>
      </c>
      <c r="G36" s="373"/>
      <c r="H36" s="373"/>
      <c r="I36" s="374"/>
      <c r="J36" s="372" t="s">
        <v>58</v>
      </c>
      <c r="K36" s="373"/>
      <c r="L36" s="373"/>
      <c r="M36" s="408"/>
      <c r="N36" s="372" t="s">
        <v>58</v>
      </c>
      <c r="O36" s="373"/>
      <c r="P36" s="373"/>
      <c r="Q36" s="374"/>
      <c r="R36" s="372" t="s">
        <v>58</v>
      </c>
      <c r="S36" s="373"/>
      <c r="T36" s="373"/>
      <c r="U36" s="408"/>
    </row>
    <row r="37" spans="1:21" s="191" customFormat="1" ht="12" thickBot="1" x14ac:dyDescent="0.35">
      <c r="A37" s="203" t="s">
        <v>57</v>
      </c>
      <c r="B37" s="375">
        <v>0.25</v>
      </c>
      <c r="C37" s="376"/>
      <c r="D37" s="376"/>
      <c r="E37" s="377"/>
      <c r="F37" s="375">
        <v>0.25</v>
      </c>
      <c r="G37" s="376"/>
      <c r="H37" s="376"/>
      <c r="I37" s="377"/>
      <c r="J37" s="375">
        <v>0.35</v>
      </c>
      <c r="K37" s="376"/>
      <c r="L37" s="376"/>
      <c r="M37" s="411"/>
      <c r="N37" s="375">
        <v>0.35</v>
      </c>
      <c r="O37" s="376"/>
      <c r="P37" s="376"/>
      <c r="Q37" s="377"/>
      <c r="R37" s="375">
        <v>0.45</v>
      </c>
      <c r="S37" s="376"/>
      <c r="T37" s="376"/>
      <c r="U37" s="411"/>
    </row>
    <row r="38" spans="1:21" s="191" customFormat="1" ht="12" thickBot="1" x14ac:dyDescent="0.35"/>
    <row r="39" spans="1:21" s="191" customFormat="1" ht="12" x14ac:dyDescent="0.3">
      <c r="A39" s="192" t="s">
        <v>60</v>
      </c>
      <c r="B39" s="393"/>
      <c r="C39" s="394"/>
      <c r="D39" s="394"/>
      <c r="E39" s="394"/>
      <c r="F39" s="393"/>
      <c r="G39" s="394"/>
      <c r="H39" s="394"/>
      <c r="I39" s="394"/>
      <c r="J39" s="393"/>
      <c r="K39" s="394"/>
      <c r="L39" s="394"/>
      <c r="M39" s="407"/>
      <c r="N39" s="393"/>
      <c r="O39" s="394"/>
      <c r="P39" s="394"/>
      <c r="Q39" s="394"/>
      <c r="R39" s="393"/>
      <c r="S39" s="394"/>
      <c r="T39" s="394"/>
      <c r="U39" s="407"/>
    </row>
    <row r="40" spans="1:21" s="191" customFormat="1" ht="30" customHeight="1" x14ac:dyDescent="0.3">
      <c r="A40" s="193" t="s">
        <v>61</v>
      </c>
      <c r="B40" s="397" t="s">
        <v>71</v>
      </c>
      <c r="C40" s="398"/>
      <c r="D40" s="398" t="s">
        <v>84</v>
      </c>
      <c r="E40" s="399"/>
      <c r="F40" s="397" t="s">
        <v>71</v>
      </c>
      <c r="G40" s="398"/>
      <c r="H40" s="398" t="s">
        <v>86</v>
      </c>
      <c r="I40" s="399"/>
      <c r="J40" s="397" t="s">
        <v>71</v>
      </c>
      <c r="K40" s="398"/>
      <c r="L40" s="398" t="s">
        <v>86</v>
      </c>
      <c r="M40" s="409"/>
      <c r="N40" s="397" t="s">
        <v>71</v>
      </c>
      <c r="O40" s="398"/>
      <c r="P40" s="398" t="s">
        <v>86</v>
      </c>
      <c r="Q40" s="399"/>
      <c r="R40" s="397" t="s">
        <v>71</v>
      </c>
      <c r="S40" s="398"/>
      <c r="T40" s="398" t="s">
        <v>86</v>
      </c>
      <c r="U40" s="409"/>
    </row>
    <row r="41" spans="1:21" s="191" customFormat="1" ht="14.4" customHeight="1" x14ac:dyDescent="0.3">
      <c r="A41" s="201" t="s">
        <v>62</v>
      </c>
      <c r="B41" s="202" t="s">
        <v>64</v>
      </c>
      <c r="C41" s="196" t="s">
        <v>40</v>
      </c>
      <c r="D41" s="391">
        <v>0.25</v>
      </c>
      <c r="E41" s="392"/>
      <c r="F41" s="202" t="s">
        <v>82</v>
      </c>
      <c r="G41" s="196" t="s">
        <v>40</v>
      </c>
      <c r="H41" s="391">
        <v>0.25</v>
      </c>
      <c r="I41" s="392"/>
      <c r="J41" s="202" t="s">
        <v>91</v>
      </c>
      <c r="K41" s="196" t="s">
        <v>40</v>
      </c>
      <c r="L41" s="391">
        <v>0.35</v>
      </c>
      <c r="M41" s="410"/>
      <c r="N41" s="202" t="s">
        <v>91</v>
      </c>
      <c r="O41" s="196" t="s">
        <v>40</v>
      </c>
      <c r="P41" s="391">
        <v>0.35</v>
      </c>
      <c r="Q41" s="392"/>
      <c r="R41" s="202" t="s">
        <v>102</v>
      </c>
      <c r="S41" s="196" t="s">
        <v>40</v>
      </c>
      <c r="T41" s="391">
        <v>0.45</v>
      </c>
      <c r="U41" s="410"/>
    </row>
    <row r="42" spans="1:21" s="191" customFormat="1" ht="14.4" customHeight="1" x14ac:dyDescent="0.3">
      <c r="A42" s="201" t="s">
        <v>63</v>
      </c>
      <c r="B42" s="202" t="s">
        <v>64</v>
      </c>
      <c r="C42" s="196" t="s">
        <v>40</v>
      </c>
      <c r="D42" s="391">
        <v>0.25</v>
      </c>
      <c r="E42" s="392"/>
      <c r="F42" s="202" t="s">
        <v>83</v>
      </c>
      <c r="G42" s="196" t="s">
        <v>40</v>
      </c>
      <c r="H42" s="391">
        <v>0.25</v>
      </c>
      <c r="I42" s="392"/>
      <c r="J42" s="202" t="s">
        <v>92</v>
      </c>
      <c r="K42" s="196" t="s">
        <v>40</v>
      </c>
      <c r="L42" s="391">
        <v>0.35</v>
      </c>
      <c r="M42" s="410"/>
      <c r="N42" s="202" t="s">
        <v>92</v>
      </c>
      <c r="O42" s="196" t="s">
        <v>40</v>
      </c>
      <c r="P42" s="391">
        <v>0.35</v>
      </c>
      <c r="Q42" s="392"/>
      <c r="R42" s="202" t="s">
        <v>103</v>
      </c>
      <c r="S42" s="196" t="s">
        <v>40</v>
      </c>
      <c r="T42" s="391">
        <v>0.45</v>
      </c>
      <c r="U42" s="410"/>
    </row>
    <row r="43" spans="1:21" s="191" customFormat="1" ht="31.2" customHeight="1" x14ac:dyDescent="0.3">
      <c r="A43" s="193" t="s">
        <v>65</v>
      </c>
      <c r="B43" s="397" t="s">
        <v>72</v>
      </c>
      <c r="C43" s="398"/>
      <c r="D43" s="398" t="s">
        <v>85</v>
      </c>
      <c r="E43" s="399"/>
      <c r="F43" s="397" t="s">
        <v>72</v>
      </c>
      <c r="G43" s="398"/>
      <c r="H43" s="398" t="s">
        <v>85</v>
      </c>
      <c r="I43" s="399"/>
      <c r="J43" s="397" t="s">
        <v>72</v>
      </c>
      <c r="K43" s="398"/>
      <c r="L43" s="398" t="s">
        <v>85</v>
      </c>
      <c r="M43" s="409"/>
      <c r="N43" s="397" t="s">
        <v>72</v>
      </c>
      <c r="O43" s="398"/>
      <c r="P43" s="398" t="s">
        <v>85</v>
      </c>
      <c r="Q43" s="399"/>
      <c r="R43" s="397" t="s">
        <v>72</v>
      </c>
      <c r="S43" s="398"/>
      <c r="T43" s="398" t="s">
        <v>85</v>
      </c>
      <c r="U43" s="409"/>
    </row>
    <row r="44" spans="1:21" s="191" customFormat="1" ht="11.4" x14ac:dyDescent="0.3">
      <c r="A44" s="201" t="s">
        <v>66</v>
      </c>
      <c r="B44" s="202" t="s">
        <v>68</v>
      </c>
      <c r="C44" s="196" t="s">
        <v>40</v>
      </c>
      <c r="D44" s="391">
        <v>0.16</v>
      </c>
      <c r="E44" s="392"/>
      <c r="F44" s="202" t="s">
        <v>68</v>
      </c>
      <c r="G44" s="196" t="s">
        <v>40</v>
      </c>
      <c r="H44" s="391">
        <v>0.19</v>
      </c>
      <c r="I44" s="392"/>
      <c r="J44" s="202" t="s">
        <v>94</v>
      </c>
      <c r="K44" s="196" t="s">
        <v>40</v>
      </c>
      <c r="L44" s="391">
        <v>0.36</v>
      </c>
      <c r="M44" s="410"/>
      <c r="N44" s="202" t="s">
        <v>94</v>
      </c>
      <c r="O44" s="196" t="s">
        <v>40</v>
      </c>
      <c r="P44" s="391">
        <v>0.36</v>
      </c>
      <c r="Q44" s="392"/>
      <c r="R44" s="202" t="s">
        <v>104</v>
      </c>
      <c r="S44" s="196" t="s">
        <v>40</v>
      </c>
      <c r="T44" s="391">
        <v>0.45</v>
      </c>
      <c r="U44" s="410"/>
    </row>
    <row r="45" spans="1:21" s="191" customFormat="1" ht="12" thickBot="1" x14ac:dyDescent="0.35">
      <c r="A45" s="203" t="s">
        <v>67</v>
      </c>
      <c r="B45" s="204" t="s">
        <v>69</v>
      </c>
      <c r="C45" s="205" t="s">
        <v>40</v>
      </c>
      <c r="D45" s="376">
        <v>0.17</v>
      </c>
      <c r="E45" s="377"/>
      <c r="F45" s="204" t="s">
        <v>69</v>
      </c>
      <c r="G45" s="205" t="s">
        <v>40</v>
      </c>
      <c r="H45" s="376">
        <v>0.27</v>
      </c>
      <c r="I45" s="377"/>
      <c r="J45" s="204" t="s">
        <v>95</v>
      </c>
      <c r="K45" s="205" t="s">
        <v>40</v>
      </c>
      <c r="L45" s="376">
        <v>0.27</v>
      </c>
      <c r="M45" s="411"/>
      <c r="N45" s="204" t="s">
        <v>95</v>
      </c>
      <c r="O45" s="205" t="s">
        <v>40</v>
      </c>
      <c r="P45" s="376">
        <v>0.27</v>
      </c>
      <c r="Q45" s="377"/>
      <c r="R45" s="204" t="s">
        <v>95</v>
      </c>
      <c r="S45" s="205" t="s">
        <v>40</v>
      </c>
      <c r="T45" s="376">
        <v>0.45</v>
      </c>
      <c r="U45" s="411"/>
    </row>
    <row r="46" spans="1:21" s="191" customFormat="1" ht="11.4" x14ac:dyDescent="0.3">
      <c r="A46" s="206" t="s">
        <v>93</v>
      </c>
    </row>
    <row r="47" spans="1:21" x14ac:dyDescent="0.3"/>
  </sheetData>
  <sheetProtection algorithmName="SHA-512" hashValue="UYfUePPWIup94KHwoqdG3idEz870G+A8TVYAbY2hz8Qbpx12L9+9RNRkyq5xZPUcZBnuhnCpGnrhk996dLTV0A==" saltValue="a0QFTgraM1zVVvcxqfw5fw==" spinCount="100000" sheet="1" objects="1" scenarios="1"/>
  <mergeCells count="151">
    <mergeCell ref="T45:U45"/>
    <mergeCell ref="B2:D2"/>
    <mergeCell ref="B3:D3"/>
    <mergeCell ref="B4:D4"/>
    <mergeCell ref="B5:D5"/>
    <mergeCell ref="B6:D6"/>
    <mergeCell ref="E2:M2"/>
    <mergeCell ref="E3:M3"/>
    <mergeCell ref="E4:M4"/>
    <mergeCell ref="E5:M5"/>
    <mergeCell ref="E6:M6"/>
    <mergeCell ref="T41:U41"/>
    <mergeCell ref="T42:U42"/>
    <mergeCell ref="R43:S43"/>
    <mergeCell ref="T43:U43"/>
    <mergeCell ref="T44:U44"/>
    <mergeCell ref="R35:U35"/>
    <mergeCell ref="R36:U36"/>
    <mergeCell ref="R37:U37"/>
    <mergeCell ref="R39:U39"/>
    <mergeCell ref="R40:S40"/>
    <mergeCell ref="T40:U40"/>
    <mergeCell ref="R27:S27"/>
    <mergeCell ref="T27:U27"/>
    <mergeCell ref="R32:S32"/>
    <mergeCell ref="T32:U32"/>
    <mergeCell ref="T33:U33"/>
    <mergeCell ref="R15:U15"/>
    <mergeCell ref="R16:S16"/>
    <mergeCell ref="T16:U16"/>
    <mergeCell ref="R21:S21"/>
    <mergeCell ref="T21:U21"/>
    <mergeCell ref="R9:U9"/>
    <mergeCell ref="R10:U10"/>
    <mergeCell ref="R11:U11"/>
    <mergeCell ref="R12:U12"/>
    <mergeCell ref="R13:U13"/>
    <mergeCell ref="J43:K43"/>
    <mergeCell ref="L43:M43"/>
    <mergeCell ref="L44:M44"/>
    <mergeCell ref="L45:M45"/>
    <mergeCell ref="P42:Q42"/>
    <mergeCell ref="N43:O43"/>
    <mergeCell ref="P43:Q43"/>
    <mergeCell ref="P44:Q44"/>
    <mergeCell ref="P45:Q45"/>
    <mergeCell ref="N9:Q9"/>
    <mergeCell ref="N10:Q10"/>
    <mergeCell ref="N11:Q11"/>
    <mergeCell ref="N12:Q12"/>
    <mergeCell ref="N13:Q13"/>
    <mergeCell ref="N15:Q15"/>
    <mergeCell ref="N16:O16"/>
    <mergeCell ref="P16:Q16"/>
    <mergeCell ref="N21:O21"/>
    <mergeCell ref="P21:Q21"/>
    <mergeCell ref="F35:I35"/>
    <mergeCell ref="N27:O27"/>
    <mergeCell ref="P27:Q27"/>
    <mergeCell ref="J39:M39"/>
    <mergeCell ref="J40:K40"/>
    <mergeCell ref="L40:M40"/>
    <mergeCell ref="L41:M41"/>
    <mergeCell ref="L42:M42"/>
    <mergeCell ref="L32:M32"/>
    <mergeCell ref="L33:M33"/>
    <mergeCell ref="J35:M35"/>
    <mergeCell ref="J36:M36"/>
    <mergeCell ref="J37:M37"/>
    <mergeCell ref="N32:O32"/>
    <mergeCell ref="P32:Q32"/>
    <mergeCell ref="P33:Q33"/>
    <mergeCell ref="N35:Q35"/>
    <mergeCell ref="N36:Q36"/>
    <mergeCell ref="N37:Q37"/>
    <mergeCell ref="N39:Q39"/>
    <mergeCell ref="N40:O40"/>
    <mergeCell ref="P40:Q40"/>
    <mergeCell ref="P41:Q41"/>
    <mergeCell ref="B35:E35"/>
    <mergeCell ref="H44:I44"/>
    <mergeCell ref="H45:I45"/>
    <mergeCell ref="J9:M9"/>
    <mergeCell ref="J10:M10"/>
    <mergeCell ref="J11:M11"/>
    <mergeCell ref="J12:M12"/>
    <mergeCell ref="J13:M13"/>
    <mergeCell ref="J15:M15"/>
    <mergeCell ref="J16:K16"/>
    <mergeCell ref="L16:M16"/>
    <mergeCell ref="J21:K21"/>
    <mergeCell ref="L21:M21"/>
    <mergeCell ref="J27:K27"/>
    <mergeCell ref="L27:M27"/>
    <mergeCell ref="J32:K32"/>
    <mergeCell ref="F39:I39"/>
    <mergeCell ref="F40:G40"/>
    <mergeCell ref="H40:I40"/>
    <mergeCell ref="F43:G43"/>
    <mergeCell ref="H43:I43"/>
    <mergeCell ref="H41:I41"/>
    <mergeCell ref="H42:I42"/>
    <mergeCell ref="H33:I33"/>
    <mergeCell ref="D21:E21"/>
    <mergeCell ref="B15:E15"/>
    <mergeCell ref="F15:I15"/>
    <mergeCell ref="B11:E11"/>
    <mergeCell ref="F11:I11"/>
    <mergeCell ref="B43:C43"/>
    <mergeCell ref="D43:E43"/>
    <mergeCell ref="D44:E44"/>
    <mergeCell ref="D45:E45"/>
    <mergeCell ref="B12:E12"/>
    <mergeCell ref="B13:E13"/>
    <mergeCell ref="F16:G16"/>
    <mergeCell ref="H16:I16"/>
    <mergeCell ref="B40:C40"/>
    <mergeCell ref="D40:E40"/>
    <mergeCell ref="D41:E41"/>
    <mergeCell ref="D42:E42"/>
    <mergeCell ref="B39:E39"/>
    <mergeCell ref="B36:E36"/>
    <mergeCell ref="B37:E37"/>
    <mergeCell ref="F21:G21"/>
    <mergeCell ref="F27:G27"/>
    <mergeCell ref="D31:E31"/>
    <mergeCell ref="F32:G32"/>
    <mergeCell ref="B1:D1"/>
    <mergeCell ref="E1:M1"/>
    <mergeCell ref="F36:I36"/>
    <mergeCell ref="F37:I37"/>
    <mergeCell ref="B32:C32"/>
    <mergeCell ref="D32:E32"/>
    <mergeCell ref="D33:E33"/>
    <mergeCell ref="B16:C16"/>
    <mergeCell ref="D16:E16"/>
    <mergeCell ref="B9:E9"/>
    <mergeCell ref="B10:E10"/>
    <mergeCell ref="F9:I9"/>
    <mergeCell ref="F10:I10"/>
    <mergeCell ref="F12:I12"/>
    <mergeCell ref="F13:I13"/>
    <mergeCell ref="H21:I21"/>
    <mergeCell ref="H27:I27"/>
    <mergeCell ref="H32:I32"/>
    <mergeCell ref="B27:C27"/>
    <mergeCell ref="D27:E27"/>
    <mergeCell ref="D28:E28"/>
    <mergeCell ref="D29:E29"/>
    <mergeCell ref="D30:E30"/>
    <mergeCell ref="B21:C21"/>
  </mergeCells>
  <pageMargins left="0.7" right="0.7" top="0.75" bottom="0.75" header="0.3" footer="0.3"/>
  <pageSetup orientation="portrait"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747F7-8587-4CAC-8A7F-A310759F9FD2}">
  <dimension ref="A1:C17"/>
  <sheetViews>
    <sheetView zoomScale="98" zoomScaleNormal="100" workbookViewId="0">
      <selection activeCell="B6" sqref="B6"/>
    </sheetView>
  </sheetViews>
  <sheetFormatPr baseColWidth="10" defaultRowHeight="14.4" x14ac:dyDescent="0.3"/>
  <cols>
    <col min="1" max="1" width="27" customWidth="1"/>
    <col min="2" max="2" width="20.109375" style="5" bestFit="1" customWidth="1"/>
  </cols>
  <sheetData>
    <row r="1" spans="1:3" x14ac:dyDescent="0.3">
      <c r="A1" t="s">
        <v>409</v>
      </c>
      <c r="B1" s="4" t="e">
        <f>C1/C2</f>
        <v>#DIV/0!</v>
      </c>
      <c r="C1" s="2" t="e">
        <f>SUM('Configuración de Entradas'!C165:C166)</f>
        <v>#DIV/0!</v>
      </c>
    </row>
    <row r="2" spans="1:3" x14ac:dyDescent="0.3">
      <c r="A2" t="s">
        <v>408</v>
      </c>
      <c r="B2" s="4">
        <v>1</v>
      </c>
      <c r="C2">
        <v>5</v>
      </c>
    </row>
    <row r="3" spans="1:3" x14ac:dyDescent="0.3">
      <c r="A3" t="s">
        <v>407</v>
      </c>
      <c r="B3" s="5" t="e">
        <f>B1-(C3/2)</f>
        <v>#DIV/0!</v>
      </c>
      <c r="C3" s="3">
        <v>0.03</v>
      </c>
    </row>
    <row r="6" spans="1:3" x14ac:dyDescent="0.3">
      <c r="A6" s="6" t="s">
        <v>16</v>
      </c>
      <c r="B6" s="13" t="e">
        <f>'Configuración de Entradas'!$C$165</f>
        <v>#DIV/0!</v>
      </c>
      <c r="C6" s="1"/>
    </row>
    <row r="7" spans="1:3" x14ac:dyDescent="0.3">
      <c r="B7" s="13"/>
      <c r="C7" s="1"/>
    </row>
    <row r="8" spans="1:3" x14ac:dyDescent="0.3">
      <c r="A8" s="6" t="s">
        <v>410</v>
      </c>
      <c r="B8" s="13" t="e">
        <f>'Configuración de Entradas'!$J$165</f>
        <v>#DIV/0!</v>
      </c>
      <c r="C8" s="8" t="e">
        <f>B8/$B$13</f>
        <v>#DIV/0!</v>
      </c>
    </row>
    <row r="9" spans="1:3" x14ac:dyDescent="0.3">
      <c r="A9" s="6" t="s">
        <v>411</v>
      </c>
      <c r="B9" s="13" t="e">
        <f>($B$8*1.25)-$B$8</f>
        <v>#DIV/0!</v>
      </c>
      <c r="C9" s="8" t="e">
        <f t="shared" ref="C9:C10" si="0">B9/$B$13</f>
        <v>#DIV/0!</v>
      </c>
    </row>
    <row r="10" spans="1:3" x14ac:dyDescent="0.3">
      <c r="A10" s="6" t="s">
        <v>417</v>
      </c>
      <c r="B10" s="13" t="e">
        <f>($B$8*1.5)-$B$8</f>
        <v>#DIV/0!</v>
      </c>
      <c r="C10" s="8" t="e">
        <f t="shared" si="0"/>
        <v>#DIV/0!</v>
      </c>
    </row>
    <row r="11" spans="1:3" x14ac:dyDescent="0.3">
      <c r="A11" s="6" t="s">
        <v>412</v>
      </c>
      <c r="B11" s="13" t="e">
        <f>($B$8*2)-$B$8</f>
        <v>#DIV/0!</v>
      </c>
      <c r="C11" s="8" t="e">
        <f t="shared" ref="C11" si="1">B11/$B$13</f>
        <v>#DIV/0!</v>
      </c>
    </row>
    <row r="12" spans="1:3" x14ac:dyDescent="0.3">
      <c r="B12" s="10"/>
      <c r="C12" s="1"/>
    </row>
    <row r="13" spans="1:3" x14ac:dyDescent="0.3">
      <c r="A13" s="6" t="s">
        <v>413</v>
      </c>
      <c r="B13" s="9" t="e">
        <f>SUM(B8:B11)</f>
        <v>#DIV/0!</v>
      </c>
      <c r="C13" s="8" t="e">
        <f>SUM(C8:C11)</f>
        <v>#DIV/0!</v>
      </c>
    </row>
    <row r="14" spans="1:3" x14ac:dyDescent="0.3">
      <c r="B14" s="10"/>
      <c r="C14" s="1"/>
    </row>
    <row r="15" spans="1:3" x14ac:dyDescent="0.3">
      <c r="A15" s="7" t="s">
        <v>414</v>
      </c>
      <c r="B15" s="11" t="s">
        <v>415</v>
      </c>
      <c r="C15" s="12" t="s">
        <v>416</v>
      </c>
    </row>
    <row r="16" spans="1:3" x14ac:dyDescent="0.3">
      <c r="A16" s="14" t="e">
        <f>B13-B6</f>
        <v>#DIV/0!</v>
      </c>
      <c r="B16" s="13" t="e">
        <f>B6</f>
        <v>#DIV/0!</v>
      </c>
      <c r="C16" s="12">
        <v>0.05</v>
      </c>
    </row>
    <row r="17" spans="2:2" x14ac:dyDescent="0.3">
      <c r="B17" s="1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D2BBC-F3C8-4ABB-9E58-D0118DB9AFA2}">
  <dimension ref="A1:L167"/>
  <sheetViews>
    <sheetView tabSelected="1" topLeftCell="A16" zoomScale="132" zoomScaleNormal="85" workbookViewId="0">
      <selection activeCell="D26" sqref="D26"/>
    </sheetView>
  </sheetViews>
  <sheetFormatPr baseColWidth="10" defaultColWidth="0" defaultRowHeight="13.8" zeroHeight="1" x14ac:dyDescent="0.3"/>
  <cols>
    <col min="1" max="1" width="12.77734375" style="251" customWidth="1"/>
    <col min="2" max="2" width="37" style="251" customWidth="1"/>
    <col min="3" max="3" width="20.109375" style="251" customWidth="1"/>
    <col min="4" max="4" width="19.77734375" style="251" customWidth="1"/>
    <col min="5" max="5" width="19.6640625" style="251" customWidth="1"/>
    <col min="6" max="6" width="19.77734375" style="251" customWidth="1"/>
    <col min="7" max="7" width="12.77734375" style="251" customWidth="1"/>
    <col min="8" max="8" width="17.44140625" style="251" hidden="1"/>
    <col min="9" max="9" width="38.88671875" style="251" hidden="1"/>
    <col min="10" max="10" width="17.88671875" style="260" hidden="1"/>
    <col min="11" max="11" width="17.88671875" style="251" hidden="1"/>
    <col min="12" max="16384" width="11.5546875" style="251" hidden="1"/>
  </cols>
  <sheetData>
    <row r="1" spans="2:10" ht="18" x14ac:dyDescent="0.3">
      <c r="B1" s="252" t="s">
        <v>107</v>
      </c>
      <c r="C1" s="253"/>
      <c r="D1" s="253"/>
      <c r="E1" s="254"/>
      <c r="F1" s="254"/>
      <c r="G1" s="255"/>
      <c r="J1" s="259" t="s">
        <v>345</v>
      </c>
    </row>
    <row r="2" spans="2:10" ht="18" x14ac:dyDescent="0.3">
      <c r="B2" s="252" t="s">
        <v>434</v>
      </c>
      <c r="C2" s="253"/>
      <c r="D2" s="254"/>
      <c r="E2" s="255"/>
      <c r="F2" s="17" t="s">
        <v>112</v>
      </c>
      <c r="J2" s="259" t="s">
        <v>340</v>
      </c>
    </row>
    <row r="3" spans="2:10" x14ac:dyDescent="0.3">
      <c r="B3" s="256"/>
      <c r="C3" s="256"/>
      <c r="D3" s="254"/>
      <c r="E3" s="254"/>
      <c r="F3" s="255"/>
      <c r="J3" s="259" t="s">
        <v>239</v>
      </c>
    </row>
    <row r="4" spans="2:10" x14ac:dyDescent="0.3">
      <c r="B4" s="257" t="s">
        <v>108</v>
      </c>
      <c r="C4" s="244" t="s">
        <v>498</v>
      </c>
      <c r="D4" s="245"/>
      <c r="E4" s="245"/>
      <c r="F4" s="246"/>
      <c r="J4" s="259"/>
    </row>
    <row r="5" spans="2:10" x14ac:dyDescent="0.3">
      <c r="B5" s="257" t="s">
        <v>109</v>
      </c>
      <c r="C5" s="247" t="s">
        <v>499</v>
      </c>
      <c r="D5" s="247"/>
      <c r="E5" s="247"/>
      <c r="F5" s="248"/>
      <c r="J5" s="259"/>
    </row>
    <row r="6" spans="2:10" x14ac:dyDescent="0.3">
      <c r="B6" s="257" t="s">
        <v>110</v>
      </c>
      <c r="C6" s="249" t="s">
        <v>500</v>
      </c>
      <c r="D6" s="249"/>
      <c r="E6" s="249"/>
      <c r="F6" s="250"/>
      <c r="J6" s="259"/>
    </row>
    <row r="7" spans="2:10" x14ac:dyDescent="0.3">
      <c r="J7" s="259"/>
    </row>
    <row r="8" spans="2:10" x14ac:dyDescent="0.3">
      <c r="J8" s="259"/>
    </row>
    <row r="9" spans="2:10" x14ac:dyDescent="0.3">
      <c r="J9" s="259"/>
    </row>
    <row r="10" spans="2:10" x14ac:dyDescent="0.3">
      <c r="J10" s="259"/>
    </row>
    <row r="11" spans="2:10" x14ac:dyDescent="0.3"/>
    <row r="12" spans="2:10" x14ac:dyDescent="0.3"/>
    <row r="13" spans="2:10" x14ac:dyDescent="0.3"/>
    <row r="14" spans="2:10" x14ac:dyDescent="0.3"/>
    <row r="15" spans="2:10" x14ac:dyDescent="0.3"/>
    <row r="16" spans="2:10" x14ac:dyDescent="0.3"/>
    <row r="17" spans="2:12" ht="18" x14ac:dyDescent="0.35">
      <c r="B17" s="261" t="s">
        <v>431</v>
      </c>
      <c r="E17" s="324" t="s">
        <v>114</v>
      </c>
      <c r="F17" s="325"/>
    </row>
    <row r="18" spans="2:12" ht="13.8" customHeight="1" x14ac:dyDescent="0.3">
      <c r="B18" s="323" t="s">
        <v>432</v>
      </c>
      <c r="C18" s="323"/>
      <c r="E18" s="262" t="s">
        <v>5</v>
      </c>
      <c r="F18" s="424"/>
    </row>
    <row r="19" spans="2:12" x14ac:dyDescent="0.3">
      <c r="B19" s="322"/>
      <c r="C19" s="323"/>
      <c r="E19" s="263" t="s">
        <v>73</v>
      </c>
      <c r="F19" s="425"/>
    </row>
    <row r="20" spans="2:12" x14ac:dyDescent="0.3">
      <c r="B20" s="305" t="s">
        <v>5</v>
      </c>
      <c r="E20" s="263" t="s">
        <v>87</v>
      </c>
      <c r="F20" s="426"/>
    </row>
    <row r="21" spans="2:12" x14ac:dyDescent="0.3">
      <c r="E21" s="263" t="s">
        <v>97</v>
      </c>
      <c r="F21" s="427"/>
    </row>
    <row r="22" spans="2:12" x14ac:dyDescent="0.3">
      <c r="E22" s="264" t="s">
        <v>96</v>
      </c>
      <c r="F22" s="428"/>
    </row>
    <row r="23" spans="2:12" ht="15.6" x14ac:dyDescent="0.3">
      <c r="I23" s="276" t="s">
        <v>362</v>
      </c>
    </row>
    <row r="24" spans="2:12" x14ac:dyDescent="0.3">
      <c r="B24" s="322" t="s">
        <v>433</v>
      </c>
      <c r="C24" s="322"/>
      <c r="D24" s="322"/>
      <c r="E24" s="322"/>
      <c r="F24" s="322"/>
      <c r="I24" s="268" t="s">
        <v>4</v>
      </c>
      <c r="J24" s="268" t="s">
        <v>339</v>
      </c>
      <c r="K24" s="268" t="s">
        <v>136</v>
      </c>
      <c r="L24" s="268" t="s">
        <v>354</v>
      </c>
    </row>
    <row r="25" spans="2:12" x14ac:dyDescent="0.3">
      <c r="B25" s="265" t="s">
        <v>4</v>
      </c>
      <c r="C25" s="267"/>
      <c r="D25" s="268" t="s">
        <v>339</v>
      </c>
      <c r="E25" s="268" t="s">
        <v>136</v>
      </c>
      <c r="F25" s="268" t="s">
        <v>354</v>
      </c>
      <c r="I25" s="266" t="s">
        <v>336</v>
      </c>
      <c r="J25" s="269">
        <f>D26</f>
        <v>0</v>
      </c>
      <c r="K25" s="269">
        <f>Paredes!F21</f>
        <v>0.151</v>
      </c>
      <c r="L25" s="270">
        <f>K25*5.6783</f>
        <v>0.8574233</v>
      </c>
    </row>
    <row r="26" spans="2:12" x14ac:dyDescent="0.3">
      <c r="B26" s="266" t="s">
        <v>336</v>
      </c>
      <c r="C26" s="271" t="s">
        <v>340</v>
      </c>
      <c r="D26" s="269">
        <f>'Ventana-Fachada'!C33-'Ventana-Fachada'!D33</f>
        <v>0</v>
      </c>
      <c r="E26" s="270" t="e">
        <f>IF(C26=J2,Paredes!D24,IF('Configuración de Entradas'!C26='Configuración de Entradas'!J3,Paredes!D25))</f>
        <v>#DIV/0!</v>
      </c>
      <c r="F26" s="270" t="e">
        <f>E26*5.6783</f>
        <v>#DIV/0!</v>
      </c>
      <c r="I26" s="266" t="s">
        <v>337</v>
      </c>
      <c r="J26" s="269">
        <f>D27</f>
        <v>0</v>
      </c>
      <c r="K26" s="418">
        <f>Ventanas!G17</f>
        <v>1.2</v>
      </c>
      <c r="L26" s="270">
        <f t="shared" ref="L26:L27" si="0">K26*5.6783</f>
        <v>6.8139599999999998</v>
      </c>
    </row>
    <row r="27" spans="2:12" x14ac:dyDescent="0.3">
      <c r="B27" s="266" t="s">
        <v>337</v>
      </c>
      <c r="C27" s="271" t="s">
        <v>340</v>
      </c>
      <c r="D27" s="269">
        <f>'Ventana-Fachada'!D33</f>
        <v>0</v>
      </c>
      <c r="E27" s="270" t="e">
        <f>IF(C27=J2,Ventanas!E20,IF('Configuración de Entradas'!C27='Configuración de Entradas'!J3,Ventanas!E21))</f>
        <v>#DIV/0!</v>
      </c>
      <c r="F27" s="270" t="e">
        <f>E27*5.6783</f>
        <v>#DIV/0!</v>
      </c>
      <c r="I27" s="266" t="s">
        <v>338</v>
      </c>
      <c r="J27" s="269">
        <f>D28</f>
        <v>0</v>
      </c>
      <c r="K27" s="269">
        <f>Techos!F19</f>
        <v>4.8000000000000001E-2</v>
      </c>
      <c r="L27" s="270">
        <f t="shared" si="0"/>
        <v>0.27255840000000003</v>
      </c>
    </row>
    <row r="28" spans="2:12" x14ac:dyDescent="0.3">
      <c r="B28" s="266" t="s">
        <v>338</v>
      </c>
      <c r="C28" s="271" t="s">
        <v>340</v>
      </c>
      <c r="D28" s="269">
        <f>'Ventana-Fachada'!B41</f>
        <v>0</v>
      </c>
      <c r="E28" s="270" t="e">
        <f>IF(C28=J2,Techos!D22,IF('Configuración de Entradas'!C28='Configuración de Entradas'!J3,Techos!D23))</f>
        <v>#DIV/0!</v>
      </c>
      <c r="F28" s="270" t="e">
        <f>E28*5.6783</f>
        <v>#DIV/0!</v>
      </c>
    </row>
    <row r="29" spans="2:12" x14ac:dyDescent="0.3"/>
    <row r="30" spans="2:12" ht="18" x14ac:dyDescent="0.35">
      <c r="B30" s="261" t="s">
        <v>327</v>
      </c>
      <c r="I30" s="272" t="s">
        <v>327</v>
      </c>
      <c r="J30" s="269"/>
    </row>
    <row r="31" spans="2:12" x14ac:dyDescent="0.3">
      <c r="B31" s="251" t="s">
        <v>503</v>
      </c>
      <c r="C31" s="305"/>
      <c r="D31" s="251" t="s">
        <v>319</v>
      </c>
      <c r="I31" s="266" t="s">
        <v>503</v>
      </c>
      <c r="J31" s="275">
        <f>C31</f>
        <v>0</v>
      </c>
      <c r="K31" s="251" t="s">
        <v>319</v>
      </c>
    </row>
    <row r="32" spans="2:12" x14ac:dyDescent="0.3">
      <c r="B32" s="251" t="s">
        <v>504</v>
      </c>
      <c r="C32" s="305"/>
      <c r="D32" s="251" t="s">
        <v>319</v>
      </c>
      <c r="I32" s="266" t="s">
        <v>504</v>
      </c>
      <c r="J32" s="275">
        <f t="shared" ref="J32:J33" si="1">C32</f>
        <v>0</v>
      </c>
      <c r="K32" s="251" t="s">
        <v>319</v>
      </c>
    </row>
    <row r="33" spans="2:11" x14ac:dyDescent="0.3">
      <c r="B33" s="251" t="s">
        <v>505</v>
      </c>
      <c r="C33" s="305"/>
      <c r="D33" s="251" t="s">
        <v>319</v>
      </c>
      <c r="I33" s="266" t="s">
        <v>505</v>
      </c>
      <c r="J33" s="275">
        <f t="shared" si="1"/>
        <v>0</v>
      </c>
      <c r="K33" s="251" t="s">
        <v>319</v>
      </c>
    </row>
    <row r="34" spans="2:11" ht="18" x14ac:dyDescent="0.35">
      <c r="B34" s="261"/>
      <c r="I34" s="421"/>
      <c r="J34" s="422"/>
    </row>
    <row r="35" spans="2:11" x14ac:dyDescent="0.3">
      <c r="B35" s="251" t="s">
        <v>506</v>
      </c>
      <c r="C35" s="419"/>
      <c r="D35" s="251" t="s">
        <v>387</v>
      </c>
      <c r="I35" s="266" t="s">
        <v>506</v>
      </c>
      <c r="J35" s="423">
        <f>C35</f>
        <v>0</v>
      </c>
      <c r="K35" s="251" t="s">
        <v>387</v>
      </c>
    </row>
    <row r="36" spans="2:11" x14ac:dyDescent="0.3">
      <c r="B36" s="251" t="s">
        <v>507</v>
      </c>
      <c r="C36" s="419"/>
      <c r="D36" s="251" t="s">
        <v>387</v>
      </c>
      <c r="I36" s="266" t="s">
        <v>507</v>
      </c>
      <c r="J36" s="423">
        <f t="shared" ref="J36:J38" si="2">C36</f>
        <v>0</v>
      </c>
      <c r="K36" s="251" t="s">
        <v>387</v>
      </c>
    </row>
    <row r="37" spans="2:11" x14ac:dyDescent="0.3">
      <c r="B37" s="251" t="s">
        <v>508</v>
      </c>
      <c r="C37" s="420">
        <f>$C$35-$C$36</f>
        <v>0</v>
      </c>
      <c r="D37" s="251" t="s">
        <v>387</v>
      </c>
      <c r="I37" s="266" t="s">
        <v>508</v>
      </c>
      <c r="J37" s="423">
        <f t="shared" si="2"/>
        <v>0</v>
      </c>
      <c r="K37" s="251" t="s">
        <v>387</v>
      </c>
    </row>
    <row r="38" spans="2:11" x14ac:dyDescent="0.3">
      <c r="B38" s="251" t="s">
        <v>509</v>
      </c>
      <c r="C38" s="420" t="e">
        <f>$C$37/$C$31</f>
        <v>#DIV/0!</v>
      </c>
      <c r="D38" s="251" t="s">
        <v>387</v>
      </c>
      <c r="I38" s="266" t="s">
        <v>509</v>
      </c>
      <c r="J38" s="423" t="e">
        <f t="shared" si="2"/>
        <v>#DIV/0!</v>
      </c>
      <c r="K38" s="251" t="s">
        <v>387</v>
      </c>
    </row>
    <row r="39" spans="2:11" x14ac:dyDescent="0.3">
      <c r="B39" s="251" t="s">
        <v>510</v>
      </c>
      <c r="C39" s="420">
        <f>$C$33*$C$31</f>
        <v>0</v>
      </c>
      <c r="D39" s="251" t="s">
        <v>319</v>
      </c>
      <c r="I39" s="266" t="s">
        <v>510</v>
      </c>
      <c r="J39" s="275">
        <f t="shared" ref="J39:J40" si="3">C39</f>
        <v>0</v>
      </c>
      <c r="K39" s="251" t="s">
        <v>319</v>
      </c>
    </row>
    <row r="40" spans="2:11" x14ac:dyDescent="0.3">
      <c r="B40" s="251" t="s">
        <v>388</v>
      </c>
      <c r="C40" s="420" t="e">
        <f>$C$38*$C$39</f>
        <v>#DIV/0!</v>
      </c>
      <c r="D40" s="251" t="s">
        <v>389</v>
      </c>
      <c r="I40" s="266" t="s">
        <v>388</v>
      </c>
      <c r="J40" s="275" t="e">
        <f t="shared" si="3"/>
        <v>#DIV/0!</v>
      </c>
      <c r="K40" s="251" t="s">
        <v>389</v>
      </c>
    </row>
    <row r="41" spans="2:11" ht="15.6" x14ac:dyDescent="0.3">
      <c r="C41" s="274"/>
      <c r="I41" s="276"/>
    </row>
    <row r="42" spans="2:11" ht="15.6" x14ac:dyDescent="0.3">
      <c r="B42" s="276"/>
      <c r="I42" s="276"/>
    </row>
    <row r="43" spans="2:11" x14ac:dyDescent="0.3">
      <c r="B43" s="251" t="s">
        <v>347</v>
      </c>
      <c r="C43" s="273"/>
      <c r="D43" s="251" t="s">
        <v>363</v>
      </c>
      <c r="I43" s="266" t="s">
        <v>347</v>
      </c>
      <c r="J43" s="275">
        <f>C43</f>
        <v>0</v>
      </c>
    </row>
    <row r="44" spans="2:11" x14ac:dyDescent="0.3">
      <c r="B44" s="277" t="s">
        <v>352</v>
      </c>
      <c r="C44" s="278">
        <v>100</v>
      </c>
      <c r="D44" s="251" t="s">
        <v>335</v>
      </c>
      <c r="I44" s="266" t="s">
        <v>352</v>
      </c>
      <c r="J44" s="275">
        <f>C44</f>
        <v>100</v>
      </c>
      <c r="K44" s="251" t="s">
        <v>335</v>
      </c>
    </row>
    <row r="45" spans="2:11" x14ac:dyDescent="0.3">
      <c r="B45" s="267" t="s">
        <v>350</v>
      </c>
      <c r="C45" s="279">
        <f>(0.02+0.06+0.2+0.25)</f>
        <v>0.53</v>
      </c>
      <c r="D45" s="251" t="s">
        <v>351</v>
      </c>
      <c r="I45" s="266" t="s">
        <v>350</v>
      </c>
      <c r="J45" s="275">
        <f>C45</f>
        <v>0.53</v>
      </c>
      <c r="K45" s="251" t="s">
        <v>351</v>
      </c>
    </row>
    <row r="46" spans="2:11" x14ac:dyDescent="0.3">
      <c r="B46" s="267" t="s">
        <v>353</v>
      </c>
      <c r="C46" s="267">
        <f>(C44*((1-0.155)*(C45)))</f>
        <v>44.785000000000004</v>
      </c>
      <c r="D46" s="251" t="s">
        <v>335</v>
      </c>
      <c r="I46" s="266" t="s">
        <v>353</v>
      </c>
      <c r="J46" s="275">
        <f>C46</f>
        <v>44.785000000000004</v>
      </c>
      <c r="K46" s="251" t="s">
        <v>335</v>
      </c>
    </row>
    <row r="47" spans="2:11" x14ac:dyDescent="0.3"/>
    <row r="48" spans="2:11" x14ac:dyDescent="0.3">
      <c r="B48" s="251" t="s">
        <v>393</v>
      </c>
      <c r="I48" s="251" t="s">
        <v>393</v>
      </c>
      <c r="J48" s="251"/>
    </row>
    <row r="49" spans="2:10" x14ac:dyDescent="0.3">
      <c r="B49" s="280" t="s">
        <v>392</v>
      </c>
      <c r="C49" s="281" t="s">
        <v>394</v>
      </c>
      <c r="D49" s="282"/>
      <c r="E49" s="282"/>
      <c r="I49" s="280" t="s">
        <v>392</v>
      </c>
      <c r="J49" s="281" t="s">
        <v>394</v>
      </c>
    </row>
    <row r="50" spans="2:10" x14ac:dyDescent="0.3">
      <c r="B50" s="266" t="s">
        <v>372</v>
      </c>
      <c r="C50" s="303"/>
      <c r="I50" s="266" t="s">
        <v>372</v>
      </c>
      <c r="J50" s="283">
        <f>C50</f>
        <v>0</v>
      </c>
    </row>
    <row r="51" spans="2:10" x14ac:dyDescent="0.3">
      <c r="B51" s="266" t="s">
        <v>390</v>
      </c>
      <c r="C51" s="303"/>
      <c r="I51" s="266" t="s">
        <v>390</v>
      </c>
      <c r="J51" s="283">
        <f t="shared" ref="J51:J61" si="4">C51</f>
        <v>0</v>
      </c>
    </row>
    <row r="52" spans="2:10" x14ac:dyDescent="0.3">
      <c r="B52" s="266" t="s">
        <v>391</v>
      </c>
      <c r="C52" s="303"/>
      <c r="I52" s="266" t="s">
        <v>391</v>
      </c>
      <c r="J52" s="283">
        <f t="shared" si="4"/>
        <v>0</v>
      </c>
    </row>
    <row r="53" spans="2:10" x14ac:dyDescent="0.3">
      <c r="B53" s="266" t="s">
        <v>373</v>
      </c>
      <c r="C53" s="303"/>
      <c r="I53" s="266" t="s">
        <v>373</v>
      </c>
      <c r="J53" s="283">
        <f t="shared" si="4"/>
        <v>0</v>
      </c>
    </row>
    <row r="54" spans="2:10" x14ac:dyDescent="0.3">
      <c r="B54" s="266" t="s">
        <v>374</v>
      </c>
      <c r="C54" s="303"/>
      <c r="I54" s="266" t="s">
        <v>374</v>
      </c>
      <c r="J54" s="283">
        <f t="shared" si="4"/>
        <v>0</v>
      </c>
    </row>
    <row r="55" spans="2:10" x14ac:dyDescent="0.3">
      <c r="B55" s="266" t="s">
        <v>375</v>
      </c>
      <c r="C55" s="303"/>
      <c r="I55" s="266" t="s">
        <v>375</v>
      </c>
      <c r="J55" s="283">
        <f t="shared" si="4"/>
        <v>0</v>
      </c>
    </row>
    <row r="56" spans="2:10" x14ac:dyDescent="0.3">
      <c r="B56" s="266" t="s">
        <v>376</v>
      </c>
      <c r="C56" s="303"/>
      <c r="I56" s="266" t="s">
        <v>376</v>
      </c>
      <c r="J56" s="283">
        <f t="shared" si="4"/>
        <v>0</v>
      </c>
    </row>
    <row r="57" spans="2:10" x14ac:dyDescent="0.3">
      <c r="B57" s="266" t="s">
        <v>377</v>
      </c>
      <c r="C57" s="303"/>
      <c r="I57" s="266" t="s">
        <v>377</v>
      </c>
      <c r="J57" s="283">
        <f t="shared" si="4"/>
        <v>0</v>
      </c>
    </row>
    <row r="58" spans="2:10" x14ac:dyDescent="0.3">
      <c r="B58" s="266" t="s">
        <v>378</v>
      </c>
      <c r="C58" s="303"/>
      <c r="I58" s="266" t="s">
        <v>378</v>
      </c>
      <c r="J58" s="283">
        <f t="shared" si="4"/>
        <v>0</v>
      </c>
    </row>
    <row r="59" spans="2:10" x14ac:dyDescent="0.3">
      <c r="B59" s="266" t="s">
        <v>379</v>
      </c>
      <c r="C59" s="303"/>
      <c r="I59" s="266" t="s">
        <v>379</v>
      </c>
      <c r="J59" s="283">
        <f t="shared" si="4"/>
        <v>0</v>
      </c>
    </row>
    <row r="60" spans="2:10" x14ac:dyDescent="0.3">
      <c r="B60" s="266" t="s">
        <v>380</v>
      </c>
      <c r="C60" s="303"/>
      <c r="I60" s="266" t="s">
        <v>380</v>
      </c>
      <c r="J60" s="283">
        <f t="shared" si="4"/>
        <v>0</v>
      </c>
    </row>
    <row r="61" spans="2:10" x14ac:dyDescent="0.3">
      <c r="B61" s="266" t="s">
        <v>381</v>
      </c>
      <c r="C61" s="303"/>
      <c r="I61" s="266" t="s">
        <v>381</v>
      </c>
      <c r="J61" s="283">
        <f t="shared" si="4"/>
        <v>0</v>
      </c>
    </row>
    <row r="62" spans="2:10" ht="18" customHeight="1" x14ac:dyDescent="0.3">
      <c r="B62" s="323" t="s">
        <v>367</v>
      </c>
      <c r="C62" s="323"/>
      <c r="D62" s="323"/>
      <c r="E62" s="323"/>
      <c r="F62" s="323"/>
    </row>
    <row r="63" spans="2:10" x14ac:dyDescent="0.3">
      <c r="B63" s="284" t="s">
        <v>368</v>
      </c>
      <c r="C63" s="274"/>
    </row>
    <row r="64" spans="2:10" x14ac:dyDescent="0.3">
      <c r="B64" s="284"/>
      <c r="C64" s="274"/>
    </row>
    <row r="65" spans="2:11" x14ac:dyDescent="0.3">
      <c r="B65" s="277" t="s">
        <v>369</v>
      </c>
      <c r="C65" s="285" t="e">
        <f>AVERAGE(C50:C61)</f>
        <v>#DIV/0!</v>
      </c>
      <c r="D65" s="286" t="s">
        <v>332</v>
      </c>
      <c r="I65" s="266" t="s">
        <v>333</v>
      </c>
      <c r="J65" s="287" t="e">
        <f>C65</f>
        <v>#DIV/0!</v>
      </c>
      <c r="K65" s="286" t="s">
        <v>332</v>
      </c>
    </row>
    <row r="66" spans="2:11" x14ac:dyDescent="0.3"/>
    <row r="67" spans="2:11" x14ac:dyDescent="0.3">
      <c r="B67" s="251" t="s">
        <v>467</v>
      </c>
      <c r="C67" s="304">
        <v>8.43</v>
      </c>
      <c r="D67" s="286" t="s">
        <v>342</v>
      </c>
      <c r="I67" s="266" t="s">
        <v>366</v>
      </c>
      <c r="J67" s="287">
        <f>C67</f>
        <v>8.43</v>
      </c>
      <c r="K67" s="286" t="s">
        <v>342</v>
      </c>
    </row>
    <row r="68" spans="2:11" x14ac:dyDescent="0.3">
      <c r="B68" s="251" t="s">
        <v>365</v>
      </c>
      <c r="C68" s="304">
        <v>8</v>
      </c>
      <c r="D68" s="251" t="s">
        <v>342</v>
      </c>
      <c r="I68" s="266" t="s">
        <v>346</v>
      </c>
      <c r="J68" s="287">
        <f t="shared" ref="J68:J72" si="5">C68</f>
        <v>8</v>
      </c>
      <c r="K68" s="251" t="s">
        <v>342</v>
      </c>
    </row>
    <row r="69" spans="2:11" x14ac:dyDescent="0.3">
      <c r="B69" s="251" t="s">
        <v>334</v>
      </c>
      <c r="C69" s="304">
        <v>3</v>
      </c>
      <c r="D69" s="251" t="s">
        <v>341</v>
      </c>
      <c r="I69" s="266" t="s">
        <v>334</v>
      </c>
      <c r="J69" s="287">
        <f t="shared" si="5"/>
        <v>3</v>
      </c>
      <c r="K69" s="251" t="s">
        <v>341</v>
      </c>
    </row>
    <row r="70" spans="2:11" x14ac:dyDescent="0.3">
      <c r="B70" s="251" t="s">
        <v>370</v>
      </c>
      <c r="C70" s="304">
        <v>5.3</v>
      </c>
      <c r="D70" s="251" t="s">
        <v>371</v>
      </c>
      <c r="I70" s="266" t="s">
        <v>370</v>
      </c>
      <c r="J70" s="287">
        <f>C70</f>
        <v>5.3</v>
      </c>
      <c r="K70" s="251" t="s">
        <v>371</v>
      </c>
    </row>
    <row r="71" spans="2:11" x14ac:dyDescent="0.3">
      <c r="C71" s="288"/>
      <c r="J71" s="288"/>
    </row>
    <row r="72" spans="2:11" x14ac:dyDescent="0.3">
      <c r="B72" s="277" t="s">
        <v>348</v>
      </c>
      <c r="C72" s="285">
        <f>(C70/C67)*1000</f>
        <v>628.70699881376038</v>
      </c>
      <c r="D72" s="251" t="s">
        <v>349</v>
      </c>
      <c r="I72" s="266" t="s">
        <v>348</v>
      </c>
      <c r="J72" s="287">
        <f t="shared" si="5"/>
        <v>628.70699881376038</v>
      </c>
      <c r="K72" s="251" t="s">
        <v>349</v>
      </c>
    </row>
    <row r="73" spans="2:11" x14ac:dyDescent="0.3"/>
    <row r="74" spans="2:11" x14ac:dyDescent="0.3">
      <c r="B74" s="277" t="s">
        <v>328</v>
      </c>
      <c r="C74" s="289">
        <f>'Ventana-Fachada'!C33+'Ventana-Fachada'!B41</f>
        <v>0</v>
      </c>
      <c r="D74" s="251" t="s">
        <v>387</v>
      </c>
      <c r="I74" s="266" t="s">
        <v>328</v>
      </c>
      <c r="J74" s="287">
        <f>C74</f>
        <v>0</v>
      </c>
      <c r="K74" s="251" t="s">
        <v>237</v>
      </c>
    </row>
    <row r="75" spans="2:11" x14ac:dyDescent="0.3">
      <c r="B75" s="267" t="s">
        <v>329</v>
      </c>
      <c r="C75" s="290" t="e">
        <f>((F26*D26)+(F27*D27)+(F28*D28))/(SUM(D26:D28))</f>
        <v>#DIV/0!</v>
      </c>
      <c r="D75" s="251" t="s">
        <v>330</v>
      </c>
      <c r="I75" s="266" t="s">
        <v>329</v>
      </c>
      <c r="J75" s="287" t="e">
        <f>((L25*J25)+(L26*J26)+(L27*J27))/(SUM(J25:J27))</f>
        <v>#DIV/0!</v>
      </c>
      <c r="K75" s="251" t="s">
        <v>330</v>
      </c>
    </row>
    <row r="76" spans="2:11" x14ac:dyDescent="0.3">
      <c r="B76" s="267" t="s">
        <v>331</v>
      </c>
      <c r="C76" s="291">
        <v>19.5</v>
      </c>
      <c r="D76" s="286" t="s">
        <v>332</v>
      </c>
      <c r="I76" s="266" t="s">
        <v>331</v>
      </c>
      <c r="J76" s="287">
        <f t="shared" ref="J76:J77" si="6">C76</f>
        <v>19.5</v>
      </c>
      <c r="K76" s="286" t="s">
        <v>332</v>
      </c>
    </row>
    <row r="77" spans="2:11" x14ac:dyDescent="0.3">
      <c r="B77" s="267" t="s">
        <v>343</v>
      </c>
      <c r="C77" s="291">
        <f>(C46*C43)</f>
        <v>0</v>
      </c>
      <c r="D77" s="251" t="s">
        <v>335</v>
      </c>
      <c r="I77" s="266" t="s">
        <v>343</v>
      </c>
      <c r="J77" s="287">
        <f t="shared" si="6"/>
        <v>0</v>
      </c>
      <c r="K77" s="251" t="s">
        <v>335</v>
      </c>
    </row>
    <row r="78" spans="2:11" x14ac:dyDescent="0.3">
      <c r="B78" s="267" t="s">
        <v>344</v>
      </c>
      <c r="C78" s="290" t="e">
        <f>SUM('Ventana-Fachada'!G33+'Ventana-Fachada'!E41)</f>
        <v>#DIV/0!</v>
      </c>
      <c r="D78" s="251" t="s">
        <v>335</v>
      </c>
      <c r="I78" s="266" t="s">
        <v>344</v>
      </c>
      <c r="J78" s="287" t="e">
        <f>SUM('Ventana-Fachada'!Q33+'Ventana-Fachada'!O41)</f>
        <v>#DIV/0!</v>
      </c>
      <c r="K78" s="251" t="s">
        <v>335</v>
      </c>
    </row>
    <row r="79" spans="2:11" x14ac:dyDescent="0.3"/>
    <row r="80" spans="2:11" ht="18" x14ac:dyDescent="0.35">
      <c r="B80" s="261" t="s">
        <v>397</v>
      </c>
    </row>
    <row r="81" spans="2:11" x14ac:dyDescent="0.3"/>
    <row r="82" spans="2:11" x14ac:dyDescent="0.3"/>
    <row r="83" spans="2:11" x14ac:dyDescent="0.3"/>
    <row r="84" spans="2:11" x14ac:dyDescent="0.3"/>
    <row r="85" spans="2:11" x14ac:dyDescent="0.3"/>
    <row r="86" spans="2:11" x14ac:dyDescent="0.3"/>
    <row r="87" spans="2:11" x14ac:dyDescent="0.3"/>
    <row r="88" spans="2:11" x14ac:dyDescent="0.3"/>
    <row r="89" spans="2:11" x14ac:dyDescent="0.3"/>
    <row r="90" spans="2:11" x14ac:dyDescent="0.3"/>
    <row r="91" spans="2:11" x14ac:dyDescent="0.3"/>
    <row r="92" spans="2:11" ht="15.6" x14ac:dyDescent="0.3">
      <c r="B92" s="276" t="s">
        <v>356</v>
      </c>
      <c r="I92" s="276" t="s">
        <v>356</v>
      </c>
    </row>
    <row r="93" spans="2:11" s="258" customFormat="1" ht="41.4" x14ac:dyDescent="0.3">
      <c r="B93" s="292" t="s">
        <v>392</v>
      </c>
      <c r="C93" s="293" t="s">
        <v>396</v>
      </c>
      <c r="D93" s="294" t="s">
        <v>395</v>
      </c>
      <c r="E93" s="295"/>
      <c r="I93" s="292" t="s">
        <v>392</v>
      </c>
      <c r="J93" s="294" t="s">
        <v>396</v>
      </c>
      <c r="K93" s="294" t="s">
        <v>395</v>
      </c>
    </row>
    <row r="94" spans="2:11" x14ac:dyDescent="0.3">
      <c r="B94" s="266" t="s">
        <v>372</v>
      </c>
      <c r="C94" s="296" t="e">
        <f t="shared" ref="C94:C105" si="7">($C$74*$C$75*(C50-$C$76))</f>
        <v>#DIV/0!</v>
      </c>
      <c r="D94" s="296" t="e">
        <f>(C94+$C$77+$C$78)</f>
        <v>#DIV/0!</v>
      </c>
      <c r="I94" s="266" t="s">
        <v>372</v>
      </c>
      <c r="J94" s="296" t="e">
        <f t="shared" ref="J94:J105" si="8">($J$74*$J$75*(J50-$J$76))</f>
        <v>#DIV/0!</v>
      </c>
      <c r="K94" s="296" t="e">
        <f>(J94+$J$77+$J$78)</f>
        <v>#DIV/0!</v>
      </c>
    </row>
    <row r="95" spans="2:11" x14ac:dyDescent="0.3">
      <c r="B95" s="266" t="s">
        <v>390</v>
      </c>
      <c r="C95" s="296" t="e">
        <f t="shared" si="7"/>
        <v>#DIV/0!</v>
      </c>
      <c r="D95" s="296" t="e">
        <f t="shared" ref="D95:D105" si="9">(C95+$C$77+$C$78)</f>
        <v>#DIV/0!</v>
      </c>
      <c r="I95" s="266" t="s">
        <v>390</v>
      </c>
      <c r="J95" s="296" t="e">
        <f t="shared" si="8"/>
        <v>#DIV/0!</v>
      </c>
      <c r="K95" s="296" t="e">
        <f t="shared" ref="K95:K105" si="10">(J95+$J$77+$J$78)</f>
        <v>#DIV/0!</v>
      </c>
    </row>
    <row r="96" spans="2:11" x14ac:dyDescent="0.3">
      <c r="B96" s="266" t="s">
        <v>391</v>
      </c>
      <c r="C96" s="296" t="e">
        <f t="shared" si="7"/>
        <v>#DIV/0!</v>
      </c>
      <c r="D96" s="296" t="e">
        <f t="shared" si="9"/>
        <v>#DIV/0!</v>
      </c>
      <c r="I96" s="266" t="s">
        <v>391</v>
      </c>
      <c r="J96" s="296" t="e">
        <f t="shared" si="8"/>
        <v>#DIV/0!</v>
      </c>
      <c r="K96" s="296" t="e">
        <f t="shared" si="10"/>
        <v>#DIV/0!</v>
      </c>
    </row>
    <row r="97" spans="2:11" x14ac:dyDescent="0.3">
      <c r="B97" s="266" t="s">
        <v>373</v>
      </c>
      <c r="C97" s="296" t="e">
        <f t="shared" si="7"/>
        <v>#DIV/0!</v>
      </c>
      <c r="D97" s="296" t="e">
        <f t="shared" si="9"/>
        <v>#DIV/0!</v>
      </c>
      <c r="I97" s="266" t="s">
        <v>373</v>
      </c>
      <c r="J97" s="296" t="e">
        <f t="shared" si="8"/>
        <v>#DIV/0!</v>
      </c>
      <c r="K97" s="296" t="e">
        <f t="shared" si="10"/>
        <v>#DIV/0!</v>
      </c>
    </row>
    <row r="98" spans="2:11" x14ac:dyDescent="0.3">
      <c r="B98" s="266" t="s">
        <v>374</v>
      </c>
      <c r="C98" s="296" t="e">
        <f t="shared" si="7"/>
        <v>#DIV/0!</v>
      </c>
      <c r="D98" s="296" t="e">
        <f t="shared" si="9"/>
        <v>#DIV/0!</v>
      </c>
      <c r="I98" s="266" t="s">
        <v>374</v>
      </c>
      <c r="J98" s="296" t="e">
        <f t="shared" si="8"/>
        <v>#DIV/0!</v>
      </c>
      <c r="K98" s="296" t="e">
        <f t="shared" si="10"/>
        <v>#DIV/0!</v>
      </c>
    </row>
    <row r="99" spans="2:11" x14ac:dyDescent="0.3">
      <c r="B99" s="266" t="s">
        <v>375</v>
      </c>
      <c r="C99" s="296" t="e">
        <f t="shared" si="7"/>
        <v>#DIV/0!</v>
      </c>
      <c r="D99" s="296" t="e">
        <f t="shared" si="9"/>
        <v>#DIV/0!</v>
      </c>
      <c r="I99" s="266" t="s">
        <v>375</v>
      </c>
      <c r="J99" s="296" t="e">
        <f t="shared" si="8"/>
        <v>#DIV/0!</v>
      </c>
      <c r="K99" s="296" t="e">
        <f t="shared" si="10"/>
        <v>#DIV/0!</v>
      </c>
    </row>
    <row r="100" spans="2:11" x14ac:dyDescent="0.3">
      <c r="B100" s="266" t="s">
        <v>376</v>
      </c>
      <c r="C100" s="296" t="e">
        <f t="shared" si="7"/>
        <v>#DIV/0!</v>
      </c>
      <c r="D100" s="296" t="e">
        <f t="shared" si="9"/>
        <v>#DIV/0!</v>
      </c>
      <c r="I100" s="266" t="s">
        <v>376</v>
      </c>
      <c r="J100" s="296" t="e">
        <f t="shared" si="8"/>
        <v>#DIV/0!</v>
      </c>
      <c r="K100" s="296" t="e">
        <f t="shared" si="10"/>
        <v>#DIV/0!</v>
      </c>
    </row>
    <row r="101" spans="2:11" x14ac:dyDescent="0.3">
      <c r="B101" s="266" t="s">
        <v>377</v>
      </c>
      <c r="C101" s="296" t="e">
        <f t="shared" si="7"/>
        <v>#DIV/0!</v>
      </c>
      <c r="D101" s="296" t="e">
        <f t="shared" si="9"/>
        <v>#DIV/0!</v>
      </c>
      <c r="I101" s="266" t="s">
        <v>377</v>
      </c>
      <c r="J101" s="296" t="e">
        <f t="shared" si="8"/>
        <v>#DIV/0!</v>
      </c>
      <c r="K101" s="296" t="e">
        <f t="shared" si="10"/>
        <v>#DIV/0!</v>
      </c>
    </row>
    <row r="102" spans="2:11" x14ac:dyDescent="0.3">
      <c r="B102" s="266" t="s">
        <v>378</v>
      </c>
      <c r="C102" s="296" t="e">
        <f t="shared" si="7"/>
        <v>#DIV/0!</v>
      </c>
      <c r="D102" s="296" t="e">
        <f t="shared" si="9"/>
        <v>#DIV/0!</v>
      </c>
      <c r="I102" s="266" t="s">
        <v>378</v>
      </c>
      <c r="J102" s="296" t="e">
        <f t="shared" si="8"/>
        <v>#DIV/0!</v>
      </c>
      <c r="K102" s="296" t="e">
        <f t="shared" si="10"/>
        <v>#DIV/0!</v>
      </c>
    </row>
    <row r="103" spans="2:11" x14ac:dyDescent="0.3">
      <c r="B103" s="266" t="s">
        <v>379</v>
      </c>
      <c r="C103" s="296" t="e">
        <f t="shared" si="7"/>
        <v>#DIV/0!</v>
      </c>
      <c r="D103" s="296" t="e">
        <f t="shared" si="9"/>
        <v>#DIV/0!</v>
      </c>
      <c r="I103" s="266" t="s">
        <v>379</v>
      </c>
      <c r="J103" s="296" t="e">
        <f t="shared" si="8"/>
        <v>#DIV/0!</v>
      </c>
      <c r="K103" s="296" t="e">
        <f t="shared" si="10"/>
        <v>#DIV/0!</v>
      </c>
    </row>
    <row r="104" spans="2:11" x14ac:dyDescent="0.3">
      <c r="B104" s="266" t="s">
        <v>380</v>
      </c>
      <c r="C104" s="296" t="e">
        <f t="shared" si="7"/>
        <v>#DIV/0!</v>
      </c>
      <c r="D104" s="296" t="e">
        <f t="shared" si="9"/>
        <v>#DIV/0!</v>
      </c>
      <c r="I104" s="266" t="s">
        <v>380</v>
      </c>
      <c r="J104" s="296" t="e">
        <f t="shared" si="8"/>
        <v>#DIV/0!</v>
      </c>
      <c r="K104" s="296" t="e">
        <f t="shared" si="10"/>
        <v>#DIV/0!</v>
      </c>
    </row>
    <row r="105" spans="2:11" x14ac:dyDescent="0.3">
      <c r="B105" s="266" t="s">
        <v>381</v>
      </c>
      <c r="C105" s="296" t="e">
        <f t="shared" si="7"/>
        <v>#DIV/0!</v>
      </c>
      <c r="D105" s="296" t="e">
        <f t="shared" si="9"/>
        <v>#DIV/0!</v>
      </c>
      <c r="I105" s="266" t="s">
        <v>381</v>
      </c>
      <c r="J105" s="296" t="e">
        <f t="shared" si="8"/>
        <v>#DIV/0!</v>
      </c>
      <c r="K105" s="296" t="e">
        <f t="shared" si="10"/>
        <v>#DIV/0!</v>
      </c>
    </row>
    <row r="106" spans="2:11" x14ac:dyDescent="0.3"/>
    <row r="107" spans="2:11" x14ac:dyDescent="0.3"/>
    <row r="108" spans="2:11" ht="15.6" x14ac:dyDescent="0.3">
      <c r="B108" s="276" t="s">
        <v>364</v>
      </c>
      <c r="I108" s="276" t="s">
        <v>356</v>
      </c>
    </row>
    <row r="109" spans="2:11" x14ac:dyDescent="0.3">
      <c r="B109" s="277" t="s">
        <v>357</v>
      </c>
      <c r="C109" s="297" t="e">
        <f>AVERAGE(D94:D105)</f>
        <v>#DIV/0!</v>
      </c>
      <c r="D109" s="251" t="s">
        <v>335</v>
      </c>
      <c r="E109" s="282"/>
    </row>
    <row r="110" spans="2:11" ht="13.8" customHeight="1" x14ac:dyDescent="0.3">
      <c r="E110" s="298"/>
      <c r="I110" s="266" t="s">
        <v>357</v>
      </c>
      <c r="J110" s="297" t="e">
        <f>AVERAGE(K94:K105)</f>
        <v>#DIV/0!</v>
      </c>
      <c r="K110" s="251" t="s">
        <v>335</v>
      </c>
    </row>
    <row r="111" spans="2:11" ht="13.8" customHeight="1" x14ac:dyDescent="0.3">
      <c r="B111" s="277" t="s">
        <v>361</v>
      </c>
      <c r="C111" s="297" t="e">
        <f>(C109+C78+C77)</f>
        <v>#DIV/0!</v>
      </c>
      <c r="D111" s="251" t="s">
        <v>335</v>
      </c>
      <c r="E111" s="298"/>
      <c r="I111" s="266" t="s">
        <v>361</v>
      </c>
      <c r="J111" s="297" t="e">
        <f>(J110+J78+J77)</f>
        <v>#DIV/0!</v>
      </c>
      <c r="K111" s="251" t="s">
        <v>335</v>
      </c>
    </row>
    <row r="112" spans="2:11" ht="13.8" customHeight="1" x14ac:dyDescent="0.3">
      <c r="B112" s="277" t="s">
        <v>358</v>
      </c>
      <c r="C112" s="297" t="e">
        <f>C111/C69</f>
        <v>#DIV/0!</v>
      </c>
      <c r="D112" s="251" t="s">
        <v>335</v>
      </c>
      <c r="E112" s="298"/>
      <c r="I112" s="266" t="s">
        <v>358</v>
      </c>
      <c r="J112" s="297" t="e">
        <f>J111/J69</f>
        <v>#DIV/0!</v>
      </c>
      <c r="K112" s="251" t="s">
        <v>335</v>
      </c>
    </row>
    <row r="113" spans="2:11" ht="13.8" customHeight="1" x14ac:dyDescent="0.3">
      <c r="C113" s="299"/>
      <c r="E113" s="298"/>
    </row>
    <row r="114" spans="2:11" ht="15.6" x14ac:dyDescent="0.3">
      <c r="B114" s="19" t="s">
        <v>359</v>
      </c>
      <c r="C114" s="20" t="e">
        <f>C112/1000</f>
        <v>#DIV/0!</v>
      </c>
      <c r="D114" s="251" t="s">
        <v>360</v>
      </c>
      <c r="I114" s="21" t="s">
        <v>359</v>
      </c>
      <c r="J114" s="302" t="e">
        <f>J112/1000</f>
        <v>#DIV/0!</v>
      </c>
      <c r="K114" s="251" t="s">
        <v>360</v>
      </c>
    </row>
    <row r="115" spans="2:11" x14ac:dyDescent="0.3"/>
    <row r="116" spans="2:11" x14ac:dyDescent="0.3"/>
    <row r="117" spans="2:11" x14ac:dyDescent="0.3"/>
    <row r="118" spans="2:11" ht="18" x14ac:dyDescent="0.35">
      <c r="B118" s="261" t="s">
        <v>398</v>
      </c>
    </row>
    <row r="119" spans="2:11" x14ac:dyDescent="0.3">
      <c r="J119" s="251"/>
    </row>
    <row r="120" spans="2:11" x14ac:dyDescent="0.3"/>
    <row r="121" spans="2:11" x14ac:dyDescent="0.3"/>
    <row r="122" spans="2:11" x14ac:dyDescent="0.3"/>
    <row r="123" spans="2:11" x14ac:dyDescent="0.3"/>
    <row r="124" spans="2:11" x14ac:dyDescent="0.3"/>
    <row r="125" spans="2:11" x14ac:dyDescent="0.3"/>
    <row r="126" spans="2:11" x14ac:dyDescent="0.3"/>
    <row r="127" spans="2:11" x14ac:dyDescent="0.3"/>
    <row r="128" spans="2:11" x14ac:dyDescent="0.3"/>
    <row r="129" spans="2:12" x14ac:dyDescent="0.3"/>
    <row r="130" spans="2:12" x14ac:dyDescent="0.3"/>
    <row r="131" spans="2:12" x14ac:dyDescent="0.3"/>
    <row r="132" spans="2:12" x14ac:dyDescent="0.3"/>
    <row r="133" spans="2:12" x14ac:dyDescent="0.3"/>
    <row r="134" spans="2:12" x14ac:dyDescent="0.3"/>
    <row r="135" spans="2:12" x14ac:dyDescent="0.3">
      <c r="B135" s="277" t="s">
        <v>402</v>
      </c>
      <c r="C135" s="277">
        <v>0.67500000000000004</v>
      </c>
      <c r="D135" s="251" t="s">
        <v>403</v>
      </c>
    </row>
    <row r="136" spans="2:12" x14ac:dyDescent="0.3"/>
    <row r="137" spans="2:12" ht="15.6" x14ac:dyDescent="0.3">
      <c r="B137" s="276" t="s">
        <v>356</v>
      </c>
    </row>
    <row r="138" spans="2:12" ht="42" customHeight="1" x14ac:dyDescent="0.3">
      <c r="B138" s="292" t="s">
        <v>392</v>
      </c>
      <c r="C138" s="294" t="s">
        <v>399</v>
      </c>
      <c r="D138" s="294" t="s">
        <v>400</v>
      </c>
      <c r="E138" s="294" t="s">
        <v>401</v>
      </c>
      <c r="I138" s="292" t="s">
        <v>392</v>
      </c>
      <c r="J138" s="294" t="s">
        <v>399</v>
      </c>
      <c r="K138" s="294" t="s">
        <v>400</v>
      </c>
      <c r="L138" s="294" t="s">
        <v>401</v>
      </c>
    </row>
    <row r="139" spans="2:12" x14ac:dyDescent="0.3">
      <c r="B139" s="266" t="s">
        <v>372</v>
      </c>
      <c r="C139" s="296" t="e">
        <f t="shared" ref="C139:C150" si="11">($C$74*$C$75*($C$76-C50))</f>
        <v>#DIV/0!</v>
      </c>
      <c r="D139" s="296" t="e">
        <f t="shared" ref="D139:D150" si="12">(0.33*$C$135*$C$40*($C$76-C50))</f>
        <v>#DIV/0!</v>
      </c>
      <c r="E139" s="296" t="e">
        <f>(C139+D139)-($C$77+$C$78)</f>
        <v>#DIV/0!</v>
      </c>
      <c r="I139" s="266" t="s">
        <v>372</v>
      </c>
      <c r="J139" s="296" t="e">
        <f t="shared" ref="J139:J150" si="13">($J$74*$J$75*($J$76-J50))</f>
        <v>#DIV/0!</v>
      </c>
      <c r="K139" s="296" t="e">
        <f t="shared" ref="K139:K150" si="14">(0.33*$C$135*$C$40*($C$76-J50))</f>
        <v>#DIV/0!</v>
      </c>
      <c r="L139" s="296" t="e">
        <f>(J139+K139)-($C$77+$C$78)</f>
        <v>#DIV/0!</v>
      </c>
    </row>
    <row r="140" spans="2:12" x14ac:dyDescent="0.3">
      <c r="B140" s="266" t="s">
        <v>390</v>
      </c>
      <c r="C140" s="296" t="e">
        <f t="shared" si="11"/>
        <v>#DIV/0!</v>
      </c>
      <c r="D140" s="296" t="e">
        <f t="shared" si="12"/>
        <v>#DIV/0!</v>
      </c>
      <c r="E140" s="296" t="e">
        <f t="shared" ref="E140:E150" si="15">(C140+D140)-($C$77+$C$78)</f>
        <v>#DIV/0!</v>
      </c>
      <c r="I140" s="266" t="s">
        <v>390</v>
      </c>
      <c r="J140" s="296" t="e">
        <f t="shared" si="13"/>
        <v>#DIV/0!</v>
      </c>
      <c r="K140" s="296" t="e">
        <f t="shared" si="14"/>
        <v>#DIV/0!</v>
      </c>
      <c r="L140" s="296" t="e">
        <f t="shared" ref="L140:L150" si="16">(J140+K140)-($C$77+$C$78)</f>
        <v>#DIV/0!</v>
      </c>
    </row>
    <row r="141" spans="2:12" x14ac:dyDescent="0.3">
      <c r="B141" s="266" t="s">
        <v>391</v>
      </c>
      <c r="C141" s="296" t="e">
        <f t="shared" si="11"/>
        <v>#DIV/0!</v>
      </c>
      <c r="D141" s="296" t="e">
        <f t="shared" si="12"/>
        <v>#DIV/0!</v>
      </c>
      <c r="E141" s="296" t="e">
        <f t="shared" si="15"/>
        <v>#DIV/0!</v>
      </c>
      <c r="I141" s="266" t="s">
        <v>391</v>
      </c>
      <c r="J141" s="296" t="e">
        <f t="shared" si="13"/>
        <v>#DIV/0!</v>
      </c>
      <c r="K141" s="296" t="e">
        <f t="shared" si="14"/>
        <v>#DIV/0!</v>
      </c>
      <c r="L141" s="296" t="e">
        <f t="shared" si="16"/>
        <v>#DIV/0!</v>
      </c>
    </row>
    <row r="142" spans="2:12" x14ac:dyDescent="0.3">
      <c r="B142" s="266" t="s">
        <v>373</v>
      </c>
      <c r="C142" s="296" t="e">
        <f t="shared" si="11"/>
        <v>#DIV/0!</v>
      </c>
      <c r="D142" s="296" t="e">
        <f t="shared" si="12"/>
        <v>#DIV/0!</v>
      </c>
      <c r="E142" s="296" t="e">
        <f t="shared" si="15"/>
        <v>#DIV/0!</v>
      </c>
      <c r="I142" s="266" t="s">
        <v>373</v>
      </c>
      <c r="J142" s="296" t="e">
        <f t="shared" si="13"/>
        <v>#DIV/0!</v>
      </c>
      <c r="K142" s="296" t="e">
        <f t="shared" si="14"/>
        <v>#DIV/0!</v>
      </c>
      <c r="L142" s="296" t="e">
        <f t="shared" si="16"/>
        <v>#DIV/0!</v>
      </c>
    </row>
    <row r="143" spans="2:12" x14ac:dyDescent="0.3">
      <c r="B143" s="266" t="s">
        <v>374</v>
      </c>
      <c r="C143" s="296" t="e">
        <f t="shared" si="11"/>
        <v>#DIV/0!</v>
      </c>
      <c r="D143" s="296" t="e">
        <f t="shared" si="12"/>
        <v>#DIV/0!</v>
      </c>
      <c r="E143" s="296" t="e">
        <f t="shared" si="15"/>
        <v>#DIV/0!</v>
      </c>
      <c r="I143" s="266" t="s">
        <v>374</v>
      </c>
      <c r="J143" s="296" t="e">
        <f t="shared" si="13"/>
        <v>#DIV/0!</v>
      </c>
      <c r="K143" s="296" t="e">
        <f t="shared" si="14"/>
        <v>#DIV/0!</v>
      </c>
      <c r="L143" s="296" t="e">
        <f t="shared" si="16"/>
        <v>#DIV/0!</v>
      </c>
    </row>
    <row r="144" spans="2:12" x14ac:dyDescent="0.3">
      <c r="B144" s="266" t="s">
        <v>375</v>
      </c>
      <c r="C144" s="296" t="e">
        <f t="shared" si="11"/>
        <v>#DIV/0!</v>
      </c>
      <c r="D144" s="296" t="e">
        <f t="shared" si="12"/>
        <v>#DIV/0!</v>
      </c>
      <c r="E144" s="296" t="e">
        <f t="shared" si="15"/>
        <v>#DIV/0!</v>
      </c>
      <c r="I144" s="266" t="s">
        <v>375</v>
      </c>
      <c r="J144" s="296" t="e">
        <f t="shared" si="13"/>
        <v>#DIV/0!</v>
      </c>
      <c r="K144" s="296" t="e">
        <f t="shared" si="14"/>
        <v>#DIV/0!</v>
      </c>
      <c r="L144" s="296" t="e">
        <f t="shared" si="16"/>
        <v>#DIV/0!</v>
      </c>
    </row>
    <row r="145" spans="2:12" x14ac:dyDescent="0.3">
      <c r="B145" s="266" t="s">
        <v>376</v>
      </c>
      <c r="C145" s="296" t="e">
        <f t="shared" si="11"/>
        <v>#DIV/0!</v>
      </c>
      <c r="D145" s="296" t="e">
        <f t="shared" si="12"/>
        <v>#DIV/0!</v>
      </c>
      <c r="E145" s="296" t="e">
        <f t="shared" si="15"/>
        <v>#DIV/0!</v>
      </c>
      <c r="I145" s="266" t="s">
        <v>376</v>
      </c>
      <c r="J145" s="296" t="e">
        <f t="shared" si="13"/>
        <v>#DIV/0!</v>
      </c>
      <c r="K145" s="296" t="e">
        <f t="shared" si="14"/>
        <v>#DIV/0!</v>
      </c>
      <c r="L145" s="296" t="e">
        <f t="shared" si="16"/>
        <v>#DIV/0!</v>
      </c>
    </row>
    <row r="146" spans="2:12" x14ac:dyDescent="0.3">
      <c r="B146" s="266" t="s">
        <v>377</v>
      </c>
      <c r="C146" s="296" t="e">
        <f t="shared" si="11"/>
        <v>#DIV/0!</v>
      </c>
      <c r="D146" s="296" t="e">
        <f t="shared" si="12"/>
        <v>#DIV/0!</v>
      </c>
      <c r="E146" s="296" t="e">
        <f t="shared" si="15"/>
        <v>#DIV/0!</v>
      </c>
      <c r="I146" s="266" t="s">
        <v>377</v>
      </c>
      <c r="J146" s="296" t="e">
        <f t="shared" si="13"/>
        <v>#DIV/0!</v>
      </c>
      <c r="K146" s="296" t="e">
        <f t="shared" si="14"/>
        <v>#DIV/0!</v>
      </c>
      <c r="L146" s="296" t="e">
        <f t="shared" si="16"/>
        <v>#DIV/0!</v>
      </c>
    </row>
    <row r="147" spans="2:12" x14ac:dyDescent="0.3">
      <c r="B147" s="266" t="s">
        <v>378</v>
      </c>
      <c r="C147" s="296" t="e">
        <f t="shared" si="11"/>
        <v>#DIV/0!</v>
      </c>
      <c r="D147" s="296" t="e">
        <f t="shared" si="12"/>
        <v>#DIV/0!</v>
      </c>
      <c r="E147" s="296" t="e">
        <f t="shared" si="15"/>
        <v>#DIV/0!</v>
      </c>
      <c r="I147" s="266" t="s">
        <v>378</v>
      </c>
      <c r="J147" s="296" t="e">
        <f t="shared" si="13"/>
        <v>#DIV/0!</v>
      </c>
      <c r="K147" s="296" t="e">
        <f t="shared" si="14"/>
        <v>#DIV/0!</v>
      </c>
      <c r="L147" s="296" t="e">
        <f t="shared" si="16"/>
        <v>#DIV/0!</v>
      </c>
    </row>
    <row r="148" spans="2:12" x14ac:dyDescent="0.3">
      <c r="B148" s="266" t="s">
        <v>379</v>
      </c>
      <c r="C148" s="296" t="e">
        <f t="shared" si="11"/>
        <v>#DIV/0!</v>
      </c>
      <c r="D148" s="296" t="e">
        <f t="shared" si="12"/>
        <v>#DIV/0!</v>
      </c>
      <c r="E148" s="296" t="e">
        <f t="shared" si="15"/>
        <v>#DIV/0!</v>
      </c>
      <c r="I148" s="266" t="s">
        <v>379</v>
      </c>
      <c r="J148" s="296" t="e">
        <f t="shared" si="13"/>
        <v>#DIV/0!</v>
      </c>
      <c r="K148" s="296" t="e">
        <f t="shared" si="14"/>
        <v>#DIV/0!</v>
      </c>
      <c r="L148" s="296" t="e">
        <f t="shared" si="16"/>
        <v>#DIV/0!</v>
      </c>
    </row>
    <row r="149" spans="2:12" x14ac:dyDescent="0.3">
      <c r="B149" s="266" t="s">
        <v>380</v>
      </c>
      <c r="C149" s="296" t="e">
        <f t="shared" si="11"/>
        <v>#DIV/0!</v>
      </c>
      <c r="D149" s="296" t="e">
        <f t="shared" si="12"/>
        <v>#DIV/0!</v>
      </c>
      <c r="E149" s="296" t="e">
        <f t="shared" si="15"/>
        <v>#DIV/0!</v>
      </c>
      <c r="I149" s="266" t="s">
        <v>380</v>
      </c>
      <c r="J149" s="296" t="e">
        <f t="shared" si="13"/>
        <v>#DIV/0!</v>
      </c>
      <c r="K149" s="296" t="e">
        <f t="shared" si="14"/>
        <v>#DIV/0!</v>
      </c>
      <c r="L149" s="296" t="e">
        <f t="shared" si="16"/>
        <v>#DIV/0!</v>
      </c>
    </row>
    <row r="150" spans="2:12" x14ac:dyDescent="0.3">
      <c r="B150" s="266" t="s">
        <v>381</v>
      </c>
      <c r="C150" s="296" t="e">
        <f t="shared" si="11"/>
        <v>#DIV/0!</v>
      </c>
      <c r="D150" s="296" t="e">
        <f t="shared" si="12"/>
        <v>#DIV/0!</v>
      </c>
      <c r="E150" s="296" t="e">
        <f t="shared" si="15"/>
        <v>#DIV/0!</v>
      </c>
      <c r="I150" s="266" t="s">
        <v>381</v>
      </c>
      <c r="J150" s="296" t="e">
        <f t="shared" si="13"/>
        <v>#DIV/0!</v>
      </c>
      <c r="K150" s="296" t="e">
        <f t="shared" si="14"/>
        <v>#DIV/0!</v>
      </c>
      <c r="L150" s="296" t="e">
        <f t="shared" si="16"/>
        <v>#DIV/0!</v>
      </c>
    </row>
    <row r="151" spans="2:12" x14ac:dyDescent="0.3"/>
    <row r="152" spans="2:12" x14ac:dyDescent="0.3"/>
    <row r="153" spans="2:12" ht="15.6" x14ac:dyDescent="0.3">
      <c r="B153" s="276" t="s">
        <v>382</v>
      </c>
      <c r="I153" s="276" t="s">
        <v>382</v>
      </c>
      <c r="J153" s="251"/>
    </row>
    <row r="154" spans="2:12" x14ac:dyDescent="0.3">
      <c r="B154" s="277" t="s">
        <v>382</v>
      </c>
      <c r="C154" s="297" t="e">
        <f>AVERAGE(E139:E150)</f>
        <v>#DIV/0!</v>
      </c>
      <c r="D154" s="251" t="s">
        <v>335</v>
      </c>
      <c r="I154" s="277" t="s">
        <v>382</v>
      </c>
      <c r="J154" s="297" t="e">
        <f>AVERAGE(L139:L150)</f>
        <v>#DIV/0!</v>
      </c>
      <c r="K154" s="251" t="s">
        <v>335</v>
      </c>
    </row>
    <row r="155" spans="2:12" x14ac:dyDescent="0.3">
      <c r="B155" s="277" t="s">
        <v>358</v>
      </c>
      <c r="C155" s="297" t="e">
        <f>C154/$C$69</f>
        <v>#DIV/0!</v>
      </c>
      <c r="D155" s="251" t="s">
        <v>335</v>
      </c>
      <c r="I155" s="277" t="s">
        <v>358</v>
      </c>
      <c r="J155" s="297" t="e">
        <f>J154/$C$69</f>
        <v>#DIV/0!</v>
      </c>
      <c r="K155" s="251" t="s">
        <v>335</v>
      </c>
    </row>
    <row r="156" spans="2:12" x14ac:dyDescent="0.3">
      <c r="C156" s="299"/>
      <c r="J156" s="299"/>
    </row>
    <row r="157" spans="2:12" ht="15.6" x14ac:dyDescent="0.3">
      <c r="B157" s="19" t="s">
        <v>426</v>
      </c>
      <c r="C157" s="20" t="e">
        <f>IF(C155&lt;=0,0,(C155/1000))</f>
        <v>#DIV/0!</v>
      </c>
      <c r="D157" s="251" t="s">
        <v>360</v>
      </c>
      <c r="I157" s="300" t="s">
        <v>426</v>
      </c>
      <c r="J157" s="301" t="e">
        <f>IF(J155&lt;=0,0,(J155/1000))</f>
        <v>#DIV/0!</v>
      </c>
      <c r="K157" s="251" t="s">
        <v>360</v>
      </c>
    </row>
    <row r="158" spans="2:12" x14ac:dyDescent="0.3"/>
    <row r="159" spans="2:12" x14ac:dyDescent="0.3"/>
    <row r="160" spans="2:12" x14ac:dyDescent="0.3"/>
    <row r="161" spans="2:11" x14ac:dyDescent="0.3"/>
    <row r="162" spans="2:11" x14ac:dyDescent="0.3"/>
    <row r="163" spans="2:11" ht="15.6" hidden="1" x14ac:dyDescent="0.3">
      <c r="B163" s="276" t="s">
        <v>404</v>
      </c>
    </row>
    <row r="164" spans="2:11" x14ac:dyDescent="0.3"/>
    <row r="165" spans="2:11" hidden="1" x14ac:dyDescent="0.3">
      <c r="B165" s="251" t="s">
        <v>405</v>
      </c>
      <c r="C165" s="299" t="e">
        <f>$C$114</f>
        <v>#DIV/0!</v>
      </c>
      <c r="D165" s="251" t="s">
        <v>360</v>
      </c>
      <c r="I165" s="251" t="s">
        <v>405</v>
      </c>
      <c r="J165" s="299" t="e">
        <f>$J$114</f>
        <v>#DIV/0!</v>
      </c>
      <c r="K165" s="251" t="s">
        <v>360</v>
      </c>
    </row>
    <row r="166" spans="2:11" hidden="1" x14ac:dyDescent="0.3">
      <c r="B166" s="251" t="s">
        <v>406</v>
      </c>
      <c r="C166" s="299" t="e">
        <f>$C$157</f>
        <v>#DIV/0!</v>
      </c>
      <c r="D166" s="251" t="s">
        <v>360</v>
      </c>
      <c r="I166" s="251" t="s">
        <v>406</v>
      </c>
      <c r="J166" s="299" t="e">
        <f>$J$157</f>
        <v>#DIV/0!</v>
      </c>
      <c r="K166" s="251" t="s">
        <v>360</v>
      </c>
    </row>
    <row r="167" spans="2:11" x14ac:dyDescent="0.3"/>
  </sheetData>
  <sheetProtection algorithmName="SHA-512" hashValue="EIuX/5eGlboLYgYlrkoTTR4rvdAoe69mG6kf9FX426fbmrpFShId78b9RfdZv65VltooEKmEdktaUqZZ0g0wNg==" saltValue="yXE/prTqquEn6hgXp9ECJQ==" spinCount="100000" sheet="1" objects="1" scenarios="1"/>
  <mergeCells count="4">
    <mergeCell ref="B24:F24"/>
    <mergeCell ref="B62:F62"/>
    <mergeCell ref="E17:F17"/>
    <mergeCell ref="B18:C19"/>
  </mergeCells>
  <phoneticPr fontId="10" type="noConversion"/>
  <dataValidations count="2">
    <dataValidation type="list" allowBlank="1" showInputMessage="1" showErrorMessage="1" sqref="C26:C28" xr:uid="{A00416FD-CE22-45EC-BF7C-E05B2D4AF1EF}">
      <formula1>$J$1:$J$3</formula1>
    </dataValidation>
    <dataValidation type="list" allowBlank="1" showInputMessage="1" showErrorMessage="1" sqref="B20" xr:uid="{F465A7F7-EB34-435E-A8EE-F9EEC2386DFE}">
      <formula1>$E$18:$E$22</formula1>
    </dataValidation>
  </dataValidations>
  <hyperlinks>
    <hyperlink ref="B63" r:id="rId1" xr:uid="{588A86AD-B19C-4BA4-99B1-4CEEE3776E1D}"/>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1E164-7825-4492-B903-873F85FA2CA9}">
  <dimension ref="A1:L44"/>
  <sheetViews>
    <sheetView topLeftCell="A3" zoomScale="95" zoomScaleNormal="85" workbookViewId="0">
      <selection activeCell="G5" sqref="G5"/>
    </sheetView>
  </sheetViews>
  <sheetFormatPr baseColWidth="10" defaultColWidth="0" defaultRowHeight="13.8" zeroHeight="1" x14ac:dyDescent="0.3"/>
  <cols>
    <col min="1" max="1" width="16.88671875" style="251" customWidth="1"/>
    <col min="2" max="2" width="32.88671875" style="251" customWidth="1"/>
    <col min="3" max="3" width="11.5546875" style="274" customWidth="1"/>
    <col min="4" max="5" width="11.5546875" style="251" customWidth="1"/>
    <col min="6" max="6" width="7" style="251" customWidth="1"/>
    <col min="7" max="7" width="11.5546875" style="251" customWidth="1"/>
    <col min="8" max="8" width="33.88671875" style="251" customWidth="1"/>
    <col min="9" max="11" width="11.5546875" style="251" customWidth="1"/>
    <col min="12" max="16384" width="11.5546875" style="251" hidden="1"/>
  </cols>
  <sheetData>
    <row r="1" spans="1:10" ht="18" x14ac:dyDescent="0.3">
      <c r="B1" s="306" t="s">
        <v>107</v>
      </c>
      <c r="D1" s="307"/>
      <c r="E1" s="308"/>
      <c r="F1" s="308"/>
    </row>
    <row r="2" spans="1:10" ht="18" x14ac:dyDescent="0.3">
      <c r="A2" s="307"/>
      <c r="B2" s="306" t="s">
        <v>421</v>
      </c>
      <c r="D2" s="307"/>
      <c r="J2" s="320" t="s">
        <v>112</v>
      </c>
    </row>
    <row r="3" spans="1:10" ht="15.6" x14ac:dyDescent="0.3">
      <c r="A3" s="307"/>
      <c r="B3" s="309"/>
      <c r="D3" s="307"/>
      <c r="J3" s="310"/>
    </row>
    <row r="4" spans="1:10" ht="18" x14ac:dyDescent="0.3">
      <c r="A4" s="307"/>
      <c r="B4" s="311" t="str">
        <f>'Configuración de Entradas'!C4</f>
        <v>Nombre del Proyecto</v>
      </c>
      <c r="D4" s="312"/>
      <c r="E4" s="312"/>
      <c r="F4" s="312"/>
      <c r="G4" s="312"/>
      <c r="J4" s="310"/>
    </row>
    <row r="5" spans="1:10" x14ac:dyDescent="0.3">
      <c r="A5" s="307"/>
      <c r="B5" s="313" t="str">
        <f>'Configuración de Entradas'!C5</f>
        <v>Número de Registro</v>
      </c>
      <c r="D5" s="312"/>
      <c r="E5" s="312"/>
      <c r="F5" s="312"/>
      <c r="G5" s="312"/>
      <c r="J5" s="310"/>
    </row>
    <row r="6" spans="1:10" x14ac:dyDescent="0.3">
      <c r="A6" s="307"/>
      <c r="B6" s="313" t="str">
        <f>'Configuración de Entradas'!C6</f>
        <v>Fecha de emisión del formulario</v>
      </c>
      <c r="D6" s="312"/>
      <c r="E6" s="312"/>
      <c r="F6" s="312"/>
      <c r="G6" s="312"/>
      <c r="J6" s="310"/>
    </row>
    <row r="7" spans="1:10" x14ac:dyDescent="0.3">
      <c r="A7" s="307"/>
      <c r="B7" s="307"/>
      <c r="C7" s="307"/>
      <c r="D7" s="307"/>
      <c r="E7" s="308"/>
      <c r="F7" s="308"/>
    </row>
    <row r="8" spans="1:10" x14ac:dyDescent="0.3">
      <c r="C8" s="251"/>
    </row>
    <row r="9" spans="1:10" x14ac:dyDescent="0.3"/>
    <row r="10" spans="1:10" x14ac:dyDescent="0.3"/>
    <row r="11" spans="1:10" x14ac:dyDescent="0.3"/>
    <row r="12" spans="1:10" x14ac:dyDescent="0.3">
      <c r="B12" s="314" t="s">
        <v>424</v>
      </c>
      <c r="C12" s="251"/>
      <c r="G12" s="314" t="s">
        <v>425</v>
      </c>
    </row>
    <row r="13" spans="1:10" x14ac:dyDescent="0.3">
      <c r="C13" s="251"/>
    </row>
    <row r="14" spans="1:10" x14ac:dyDescent="0.3">
      <c r="B14" s="277" t="s">
        <v>418</v>
      </c>
      <c r="C14" s="278"/>
      <c r="D14" s="285" t="e">
        <f>'Configuración de Entradas'!C75</f>
        <v>#DIV/0!</v>
      </c>
      <c r="E14" s="251" t="s">
        <v>330</v>
      </c>
      <c r="G14" s="277" t="s">
        <v>454</v>
      </c>
      <c r="H14" s="278"/>
      <c r="I14" s="285" t="e">
        <f>'Configuración de Entradas'!J75</f>
        <v>#DIV/0!</v>
      </c>
      <c r="J14" s="251" t="s">
        <v>330</v>
      </c>
    </row>
    <row r="15" spans="1:10" x14ac:dyDescent="0.3">
      <c r="D15" s="274"/>
      <c r="H15" s="274"/>
      <c r="I15" s="274"/>
    </row>
    <row r="16" spans="1:10" x14ac:dyDescent="0.3">
      <c r="B16" s="314" t="s">
        <v>422</v>
      </c>
      <c r="D16" s="274"/>
      <c r="G16" s="314" t="s">
        <v>422</v>
      </c>
      <c r="H16" s="274"/>
      <c r="I16" s="274"/>
    </row>
    <row r="17" spans="2:12" x14ac:dyDescent="0.3">
      <c r="B17" s="277" t="s">
        <v>419</v>
      </c>
      <c r="C17" s="278"/>
      <c r="D17" s="315" t="e">
        <f>'Configuración de Entradas'!C114</f>
        <v>#DIV/0!</v>
      </c>
      <c r="E17" s="251" t="s">
        <v>360</v>
      </c>
      <c r="G17" s="277" t="s">
        <v>419</v>
      </c>
      <c r="H17" s="278"/>
      <c r="I17" s="315" t="e">
        <f>'Configuración de Entradas'!J114</f>
        <v>#DIV/0!</v>
      </c>
      <c r="J17" s="251" t="s">
        <v>360</v>
      </c>
      <c r="L17" s="316"/>
    </row>
    <row r="18" spans="2:12" x14ac:dyDescent="0.3">
      <c r="B18" s="267" t="s">
        <v>420</v>
      </c>
      <c r="C18" s="279"/>
      <c r="D18" s="317" t="e">
        <f>'Configuración de Entradas'!C157</f>
        <v>#DIV/0!</v>
      </c>
      <c r="E18" s="251" t="s">
        <v>360</v>
      </c>
      <c r="G18" s="267" t="s">
        <v>420</v>
      </c>
      <c r="H18" s="279"/>
      <c r="I18" s="317" t="e">
        <f>'Configuración de Entradas'!J157</f>
        <v>#DIV/0!</v>
      </c>
      <c r="J18" s="251" t="s">
        <v>360</v>
      </c>
    </row>
    <row r="19" spans="2:12" x14ac:dyDescent="0.3">
      <c r="B19" s="267" t="s">
        <v>423</v>
      </c>
      <c r="C19" s="279"/>
      <c r="D19" s="317" t="e">
        <f>SUM(D17:D18)</f>
        <v>#DIV/0!</v>
      </c>
      <c r="E19" s="251" t="s">
        <v>360</v>
      </c>
      <c r="G19" s="267" t="s">
        <v>423</v>
      </c>
      <c r="H19" s="279"/>
      <c r="I19" s="317" t="e">
        <f>SUM(I17:I18)</f>
        <v>#DIV/0!</v>
      </c>
      <c r="J19" s="251" t="s">
        <v>360</v>
      </c>
    </row>
    <row r="20" spans="2:12" x14ac:dyDescent="0.3"/>
    <row r="21" spans="2:12" x14ac:dyDescent="0.3"/>
    <row r="22" spans="2:12" x14ac:dyDescent="0.3">
      <c r="B22" s="314" t="s">
        <v>421</v>
      </c>
    </row>
    <row r="23" spans="2:12" x14ac:dyDescent="0.3"/>
    <row r="24" spans="2:12" x14ac:dyDescent="0.3">
      <c r="B24" s="277" t="s">
        <v>420</v>
      </c>
    </row>
    <row r="25" spans="2:12" x14ac:dyDescent="0.3"/>
    <row r="26" spans="2:12" x14ac:dyDescent="0.3"/>
    <row r="27" spans="2:12" x14ac:dyDescent="0.3"/>
    <row r="28" spans="2:12" x14ac:dyDescent="0.3"/>
    <row r="29" spans="2:12" x14ac:dyDescent="0.3"/>
    <row r="30" spans="2:12" x14ac:dyDescent="0.3"/>
    <row r="31" spans="2:12" x14ac:dyDescent="0.3"/>
    <row r="32" spans="2:12" x14ac:dyDescent="0.3"/>
    <row r="33" spans="2:11" x14ac:dyDescent="0.3"/>
    <row r="34" spans="2:11" x14ac:dyDescent="0.3"/>
    <row r="35" spans="2:11" x14ac:dyDescent="0.3"/>
    <row r="36" spans="2:11" x14ac:dyDescent="0.3"/>
    <row r="37" spans="2:11" x14ac:dyDescent="0.3"/>
    <row r="38" spans="2:11" x14ac:dyDescent="0.3"/>
    <row r="39" spans="2:11" x14ac:dyDescent="0.3">
      <c r="B39" s="318" t="s">
        <v>427</v>
      </c>
      <c r="F39" s="319"/>
      <c r="G39" s="319"/>
      <c r="H39" s="319"/>
      <c r="I39" s="319"/>
      <c r="J39" s="319"/>
      <c r="K39" s="319"/>
    </row>
    <row r="40" spans="2:11" x14ac:dyDescent="0.3">
      <c r="B40" s="318" t="s">
        <v>428</v>
      </c>
      <c r="F40" s="319"/>
      <c r="G40" s="319"/>
      <c r="H40" s="319"/>
      <c r="I40" s="319"/>
      <c r="J40" s="319"/>
      <c r="K40" s="319"/>
    </row>
    <row r="41" spans="2:11" x14ac:dyDescent="0.3">
      <c r="B41" s="318" t="s">
        <v>429</v>
      </c>
      <c r="F41" s="319"/>
      <c r="G41" s="319"/>
      <c r="H41" s="319"/>
      <c r="I41" s="319"/>
      <c r="J41" s="319"/>
      <c r="K41" s="319"/>
    </row>
    <row r="42" spans="2:11" x14ac:dyDescent="0.3">
      <c r="B42" s="318" t="s">
        <v>430</v>
      </c>
      <c r="F42" s="319"/>
      <c r="G42" s="319"/>
      <c r="H42" s="319"/>
      <c r="I42" s="319"/>
      <c r="J42" s="319"/>
      <c r="K42" s="319"/>
    </row>
    <row r="43" spans="2:11" x14ac:dyDescent="0.3"/>
    <row r="44" spans="2:11" x14ac:dyDescent="0.3"/>
  </sheetData>
  <sheetProtection algorithmName="SHA-512" hashValue="y2FPWt6hjXMssNK1zKG1fie6oMz38kuKiVh0duDL16OZW1Ai5fHQaFBqkE9VeIQ5chbk5wXhPM7Ivrhr3Qe6sQ==" saltValue="QGsUoohaiQ4jDeQPBGY1XQ=="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FAE56-9B8A-4489-8077-E4FD63324B33}">
  <dimension ref="A1:Q46"/>
  <sheetViews>
    <sheetView topLeftCell="A17" zoomScale="101" zoomScaleNormal="145" workbookViewId="0">
      <selection activeCell="I37" sqref="I37"/>
    </sheetView>
  </sheetViews>
  <sheetFormatPr baseColWidth="10" defaultColWidth="0" defaultRowHeight="13.8" zeroHeight="1" x14ac:dyDescent="0.3"/>
  <cols>
    <col min="1" max="1" width="11.33203125" style="15" customWidth="1"/>
    <col min="2" max="2" width="18" style="16" customWidth="1"/>
    <col min="3" max="3" width="11.5546875" style="16" customWidth="1"/>
    <col min="4" max="4" width="11.6640625" style="16" customWidth="1"/>
    <col min="5" max="5" width="11.5546875" style="16" customWidth="1"/>
    <col min="6" max="6" width="11" style="16" hidden="1" customWidth="1"/>
    <col min="7" max="7" width="17.6640625" style="16" customWidth="1"/>
    <col min="8" max="10" width="11.5546875" style="16" customWidth="1"/>
    <col min="11" max="14" width="11.5546875" style="16" hidden="1" customWidth="1"/>
    <col min="15" max="15" width="11.88671875" style="16" hidden="1" customWidth="1"/>
    <col min="16" max="16384" width="11.5546875" style="16" hidden="1"/>
  </cols>
  <sheetData>
    <row r="1" spans="1:10" ht="14.4" x14ac:dyDescent="0.3">
      <c r="A1" s="22"/>
      <c r="B1" s="28" t="s">
        <v>107</v>
      </c>
      <c r="C1" s="29"/>
      <c r="D1" s="29"/>
      <c r="E1" s="15"/>
      <c r="F1" s="23"/>
      <c r="G1" s="23"/>
      <c r="H1" s="15"/>
      <c r="I1" s="15"/>
      <c r="J1" s="15"/>
    </row>
    <row r="2" spans="1:10" ht="14.4" x14ac:dyDescent="0.3">
      <c r="A2" s="22"/>
      <c r="B2" s="28" t="s">
        <v>111</v>
      </c>
      <c r="C2" s="29"/>
      <c r="D2" s="29"/>
      <c r="E2" s="30" t="s">
        <v>112</v>
      </c>
      <c r="F2" s="23"/>
      <c r="G2" s="15"/>
      <c r="J2" s="15"/>
    </row>
    <row r="3" spans="1:10" x14ac:dyDescent="0.3">
      <c r="A3" s="22"/>
      <c r="B3" s="22"/>
      <c r="C3" s="22"/>
      <c r="D3" s="22"/>
      <c r="E3" s="22"/>
      <c r="F3" s="23"/>
      <c r="G3" s="23"/>
      <c r="H3" s="15"/>
      <c r="I3" s="15"/>
      <c r="J3" s="15"/>
    </row>
    <row r="4" spans="1:10" s="34" customFormat="1" x14ac:dyDescent="0.25">
      <c r="A4" s="31"/>
      <c r="B4" s="32" t="str">
        <f>'Configuración de Entradas'!C4</f>
        <v>Nombre del Proyecto</v>
      </c>
      <c r="C4" s="33"/>
      <c r="D4" s="33"/>
      <c r="E4" s="33"/>
      <c r="F4" s="33"/>
      <c r="G4" s="27"/>
      <c r="H4" s="27"/>
      <c r="I4" s="27"/>
      <c r="J4" s="27"/>
    </row>
    <row r="5" spans="1:10" s="34" customFormat="1" ht="10.8" x14ac:dyDescent="0.25">
      <c r="A5" s="31"/>
      <c r="B5" s="35" t="str">
        <f>'Configuración de Entradas'!C5</f>
        <v>Número de Registro</v>
      </c>
      <c r="C5" s="33"/>
      <c r="D5" s="33"/>
      <c r="E5" s="33"/>
      <c r="F5" s="33"/>
      <c r="G5" s="27"/>
      <c r="H5" s="27"/>
      <c r="I5" s="27"/>
      <c r="J5" s="27"/>
    </row>
    <row r="6" spans="1:10" s="34" customFormat="1" ht="10.8" x14ac:dyDescent="0.25">
      <c r="A6" s="31"/>
      <c r="B6" s="35" t="str">
        <f>'Configuración de Entradas'!C6</f>
        <v>Fecha de emisión del formulario</v>
      </c>
      <c r="C6" s="33"/>
      <c r="D6" s="33"/>
      <c r="E6" s="33"/>
      <c r="F6" s="33"/>
      <c r="G6" s="27"/>
      <c r="H6" s="27"/>
      <c r="I6" s="27"/>
      <c r="J6" s="27"/>
    </row>
    <row r="7" spans="1:10" s="34" customFormat="1" ht="10.8" x14ac:dyDescent="0.25">
      <c r="A7" s="31"/>
      <c r="B7" s="35"/>
      <c r="C7" s="33"/>
      <c r="D7" s="33"/>
      <c r="E7" s="33"/>
      <c r="F7" s="33"/>
      <c r="G7" s="27"/>
      <c r="H7" s="27"/>
      <c r="I7" s="27"/>
      <c r="J7" s="27"/>
    </row>
    <row r="8" spans="1:10" s="34" customFormat="1" ht="10.8" x14ac:dyDescent="0.25">
      <c r="A8" s="31"/>
      <c r="B8" s="58" t="s">
        <v>455</v>
      </c>
      <c r="C8" s="33"/>
      <c r="D8" s="33"/>
      <c r="E8" s="33"/>
      <c r="F8" s="33"/>
      <c r="G8" s="27"/>
      <c r="H8" s="27"/>
      <c r="I8" s="27"/>
      <c r="J8" s="27"/>
    </row>
    <row r="9" spans="1:10" s="34" customFormat="1" ht="22.8" customHeight="1" x14ac:dyDescent="0.25">
      <c r="A9" s="27"/>
      <c r="B9" s="326" t="s">
        <v>457</v>
      </c>
      <c r="C9" s="326"/>
      <c r="D9" s="326"/>
      <c r="E9" s="326"/>
      <c r="F9" s="27"/>
      <c r="G9" s="27"/>
      <c r="H9" s="27"/>
      <c r="I9" s="27"/>
      <c r="J9" s="27"/>
    </row>
    <row r="10" spans="1:10" s="34" customFormat="1" ht="21" customHeight="1" x14ac:dyDescent="0.25">
      <c r="A10" s="36"/>
      <c r="B10" s="332" t="s">
        <v>114</v>
      </c>
      <c r="C10" s="333"/>
      <c r="D10" s="38" t="s">
        <v>117</v>
      </c>
      <c r="E10" s="38" t="s">
        <v>118</v>
      </c>
      <c r="F10" s="36"/>
      <c r="G10" s="36"/>
      <c r="H10" s="36"/>
      <c r="I10" s="36"/>
      <c r="J10" s="36"/>
    </row>
    <row r="11" spans="1:10" s="34" customFormat="1" ht="10.8" x14ac:dyDescent="0.25">
      <c r="A11" s="36"/>
      <c r="B11" s="39" t="s">
        <v>5</v>
      </c>
      <c r="C11" s="40"/>
      <c r="D11" s="41">
        <v>0.4</v>
      </c>
      <c r="E11" s="42">
        <v>2.5000000000000001E-2</v>
      </c>
      <c r="F11" s="36"/>
      <c r="G11" s="36"/>
      <c r="H11" s="36"/>
      <c r="I11" s="36"/>
      <c r="J11" s="36"/>
    </row>
    <row r="12" spans="1:10" s="34" customFormat="1" ht="10.8" x14ac:dyDescent="0.25">
      <c r="A12" s="36"/>
      <c r="B12" s="43" t="s">
        <v>73</v>
      </c>
      <c r="C12" s="44"/>
      <c r="D12" s="45">
        <v>0.4</v>
      </c>
      <c r="E12" s="46">
        <v>2.5000000000000001E-2</v>
      </c>
      <c r="F12" s="36"/>
      <c r="G12" s="36"/>
      <c r="H12" s="36"/>
      <c r="I12" s="36"/>
      <c r="J12" s="36"/>
    </row>
    <row r="13" spans="1:10" s="34" customFormat="1" ht="10.8" x14ac:dyDescent="0.25">
      <c r="A13" s="36"/>
      <c r="B13" s="43" t="s">
        <v>87</v>
      </c>
      <c r="C13" s="47"/>
      <c r="D13" s="45">
        <v>0.5</v>
      </c>
      <c r="E13" s="46">
        <v>0.05</v>
      </c>
      <c r="F13" s="36"/>
      <c r="G13" s="36"/>
      <c r="H13" s="36"/>
      <c r="I13" s="36"/>
      <c r="J13" s="36"/>
    </row>
    <row r="14" spans="1:10" s="34" customFormat="1" ht="10.8" x14ac:dyDescent="0.25">
      <c r="A14" s="36"/>
      <c r="B14" s="43" t="s">
        <v>97</v>
      </c>
      <c r="C14" s="48"/>
      <c r="D14" s="45">
        <v>0.5</v>
      </c>
      <c r="E14" s="46">
        <v>0.05</v>
      </c>
      <c r="F14" s="36"/>
      <c r="G14" s="36"/>
      <c r="H14" s="36"/>
      <c r="I14" s="36"/>
      <c r="J14" s="36"/>
    </row>
    <row r="15" spans="1:10" s="34" customFormat="1" ht="10.8" x14ac:dyDescent="0.25">
      <c r="A15" s="36"/>
      <c r="B15" s="49" t="s">
        <v>96</v>
      </c>
      <c r="C15" s="50"/>
      <c r="D15" s="51">
        <v>0.65</v>
      </c>
      <c r="E15" s="52">
        <v>0.05</v>
      </c>
      <c r="F15" s="36"/>
      <c r="G15" s="36"/>
      <c r="H15" s="36"/>
      <c r="I15" s="36"/>
      <c r="J15" s="36"/>
    </row>
    <row r="16" spans="1:10" s="34" customFormat="1" ht="10.8" x14ac:dyDescent="0.25">
      <c r="A16" s="36"/>
      <c r="B16" s="36"/>
      <c r="C16" s="36"/>
      <c r="D16" s="36"/>
      <c r="E16" s="36"/>
      <c r="F16" s="36"/>
      <c r="G16" s="36"/>
      <c r="H16" s="36"/>
      <c r="I16" s="36"/>
      <c r="J16" s="36"/>
    </row>
    <row r="17" spans="1:17" s="34" customFormat="1" ht="10.8" x14ac:dyDescent="0.25">
      <c r="A17" s="36"/>
      <c r="B17" s="36"/>
      <c r="C17" s="36"/>
      <c r="D17" s="36"/>
      <c r="E17" s="36"/>
      <c r="F17" s="36"/>
      <c r="G17" s="36"/>
      <c r="H17" s="36"/>
      <c r="I17" s="36"/>
      <c r="J17" s="36"/>
    </row>
    <row r="18" spans="1:17" s="34" customFormat="1" ht="10.8" x14ac:dyDescent="0.25">
      <c r="A18" s="36"/>
      <c r="B18" s="327" t="s">
        <v>119</v>
      </c>
      <c r="C18" s="328"/>
      <c r="D18" s="329"/>
      <c r="E18" s="53" t="str">
        <f>'Configuración de Entradas'!B20</f>
        <v>Zona Climática 1A</v>
      </c>
      <c r="F18" s="36"/>
      <c r="G18" s="36"/>
      <c r="H18" s="36"/>
      <c r="I18" s="36"/>
      <c r="J18" s="36"/>
    </row>
    <row r="19" spans="1:17" s="34" customFormat="1" ht="10.8" x14ac:dyDescent="0.25">
      <c r="A19" s="36"/>
      <c r="B19" s="327" t="s">
        <v>115</v>
      </c>
      <c r="C19" s="328"/>
      <c r="D19" s="329"/>
      <c r="E19" s="54">
        <f>VLOOKUP(E18,B11:E15,3,FALSE)</f>
        <v>0.4</v>
      </c>
      <c r="F19" s="36"/>
      <c r="G19" s="36"/>
      <c r="H19" s="36"/>
      <c r="I19" s="36"/>
      <c r="J19" s="36"/>
    </row>
    <row r="20" spans="1:17" s="34" customFormat="1" ht="10.8" x14ac:dyDescent="0.25">
      <c r="A20" s="36"/>
      <c r="B20" s="327" t="s">
        <v>116</v>
      </c>
      <c r="C20" s="328"/>
      <c r="D20" s="329"/>
      <c r="E20" s="55">
        <f>VLOOKUP(E18,B11:E15,4,FALSE)</f>
        <v>2.5000000000000001E-2</v>
      </c>
      <c r="F20" s="36"/>
      <c r="G20" s="36"/>
      <c r="H20" s="36"/>
      <c r="I20" s="36"/>
      <c r="J20" s="36"/>
    </row>
    <row r="21" spans="1:17" s="34" customFormat="1" ht="10.8" x14ac:dyDescent="0.25">
      <c r="A21" s="36"/>
      <c r="B21" s="56"/>
      <c r="C21" s="56"/>
      <c r="D21" s="56"/>
      <c r="E21" s="57"/>
      <c r="F21" s="36"/>
      <c r="G21" s="36"/>
      <c r="H21" s="36"/>
      <c r="I21" s="36"/>
      <c r="J21" s="36"/>
    </row>
    <row r="22" spans="1:17" s="34" customFormat="1" ht="10.8" x14ac:dyDescent="0.25">
      <c r="A22" s="36"/>
      <c r="B22" s="58" t="s">
        <v>435</v>
      </c>
      <c r="C22" s="36"/>
      <c r="D22" s="36"/>
      <c r="E22" s="36"/>
      <c r="F22" s="36"/>
      <c r="G22" s="27"/>
      <c r="H22" s="27"/>
      <c r="I22" s="27"/>
      <c r="J22" s="36"/>
      <c r="L22" s="58" t="s">
        <v>496</v>
      </c>
    </row>
    <row r="23" spans="1:17" s="34" customFormat="1" ht="10.8" x14ac:dyDescent="0.25">
      <c r="A23" s="36"/>
      <c r="B23" s="326" t="s">
        <v>493</v>
      </c>
      <c r="C23" s="326"/>
      <c r="D23" s="326"/>
      <c r="E23" s="326"/>
      <c r="F23" s="36"/>
      <c r="G23" s="27"/>
      <c r="H23" s="27"/>
      <c r="I23" s="27"/>
      <c r="J23" s="36"/>
    </row>
    <row r="24" spans="1:17" s="34" customFormat="1" ht="28.8" x14ac:dyDescent="0.25">
      <c r="A24" s="36"/>
      <c r="B24" s="59" t="s">
        <v>120</v>
      </c>
      <c r="C24" s="59" t="s">
        <v>463</v>
      </c>
      <c r="D24" s="59" t="s">
        <v>462</v>
      </c>
      <c r="E24" s="59" t="s">
        <v>113</v>
      </c>
      <c r="F24" s="239" t="s">
        <v>495</v>
      </c>
      <c r="G24" s="59" t="s">
        <v>492</v>
      </c>
      <c r="H24" s="27"/>
      <c r="I24" s="27"/>
      <c r="J24" s="36"/>
      <c r="L24" s="59" t="s">
        <v>120</v>
      </c>
      <c r="M24" s="59" t="s">
        <v>463</v>
      </c>
      <c r="N24" s="59" t="s">
        <v>462</v>
      </c>
      <c r="O24" s="59" t="s">
        <v>113</v>
      </c>
      <c r="P24" s="239" t="s">
        <v>495</v>
      </c>
      <c r="Q24" s="59" t="s">
        <v>492</v>
      </c>
    </row>
    <row r="25" spans="1:17" s="34" customFormat="1" ht="10.8" x14ac:dyDescent="0.25">
      <c r="A25" s="36"/>
      <c r="B25" s="59" t="s">
        <v>121</v>
      </c>
      <c r="C25" s="64"/>
      <c r="D25" s="64"/>
      <c r="E25" s="61" t="e">
        <f>D25/C25</f>
        <v>#DIV/0!</v>
      </c>
      <c r="F25" s="241">
        <v>0.31001697792869276</v>
      </c>
      <c r="G25" s="237" t="e">
        <f>(('Configuración de Entradas'!$C$72)*('Ventana-Fachada'!D25)*('Control Solar'!$F$22/0.87))*F25</f>
        <v>#DIV/0!</v>
      </c>
      <c r="H25" s="27"/>
      <c r="I25" s="27"/>
      <c r="J25" s="36"/>
      <c r="L25" s="59" t="s">
        <v>121</v>
      </c>
      <c r="M25" s="64">
        <f>C25</f>
        <v>0</v>
      </c>
      <c r="N25" s="64">
        <f>M25*O25</f>
        <v>0</v>
      </c>
      <c r="O25" s="61">
        <f>$E$19</f>
        <v>0.4</v>
      </c>
      <c r="P25" s="240">
        <v>0.31001697792869276</v>
      </c>
      <c r="Q25" s="237">
        <f>(('Configuración de Entradas'!$C$72)*('Ventana-Fachada'!N25)*('Control Solar'!$F$18/0.87))*P25</f>
        <v>0</v>
      </c>
    </row>
    <row r="26" spans="1:17" s="34" customFormat="1" ht="10.8" x14ac:dyDescent="0.25">
      <c r="A26" s="36"/>
      <c r="B26" s="59" t="s">
        <v>122</v>
      </c>
      <c r="C26" s="64"/>
      <c r="D26" s="64"/>
      <c r="E26" s="61" t="e">
        <f t="shared" ref="E26:E32" si="0">D26/C26</f>
        <v>#DIV/0!</v>
      </c>
      <c r="F26" s="241">
        <v>0.45942275042444819</v>
      </c>
      <c r="G26" s="237" t="e">
        <f>(('Configuración de Entradas'!$C$72)*('Ventana-Fachada'!D26)*('Control Solar'!$F$22/0.87))*F26</f>
        <v>#DIV/0!</v>
      </c>
      <c r="H26" s="27"/>
      <c r="I26" s="27"/>
      <c r="J26" s="36"/>
      <c r="L26" s="59" t="s">
        <v>122</v>
      </c>
      <c r="M26" s="64">
        <f t="shared" ref="M26:M32" si="1">C26</f>
        <v>0</v>
      </c>
      <c r="N26" s="64">
        <f t="shared" ref="N26:N32" si="2">M26*O26</f>
        <v>0</v>
      </c>
      <c r="O26" s="61">
        <f t="shared" ref="O26:O32" si="3">$E$19</f>
        <v>0.4</v>
      </c>
      <c r="P26" s="240">
        <v>0.45942275042444819</v>
      </c>
      <c r="Q26" s="237">
        <f>(('Configuración de Entradas'!$C$72)*('Ventana-Fachada'!N26)*('Control Solar'!$F$18/0.87))*P26</f>
        <v>0</v>
      </c>
    </row>
    <row r="27" spans="1:17" s="34" customFormat="1" ht="10.8" x14ac:dyDescent="0.25">
      <c r="A27" s="36"/>
      <c r="B27" s="59" t="s">
        <v>123</v>
      </c>
      <c r="C27" s="64"/>
      <c r="D27" s="64"/>
      <c r="E27" s="61" t="e">
        <f t="shared" si="0"/>
        <v>#DIV/0!</v>
      </c>
      <c r="F27" s="241">
        <v>0.48421052631578948</v>
      </c>
      <c r="G27" s="237" t="e">
        <f>(('Configuración de Entradas'!$C$72)*('Ventana-Fachada'!D27)*('Control Solar'!$F$22/0.87))*F27</f>
        <v>#DIV/0!</v>
      </c>
      <c r="H27" s="27"/>
      <c r="I27" s="27"/>
      <c r="J27" s="36"/>
      <c r="L27" s="59" t="s">
        <v>123</v>
      </c>
      <c r="M27" s="64">
        <f t="shared" si="1"/>
        <v>0</v>
      </c>
      <c r="N27" s="64">
        <f t="shared" si="2"/>
        <v>0</v>
      </c>
      <c r="O27" s="61">
        <f t="shared" si="3"/>
        <v>0.4</v>
      </c>
      <c r="P27" s="240">
        <v>0.48421052631578948</v>
      </c>
      <c r="Q27" s="237">
        <f>(('Configuración de Entradas'!$C$72)*('Ventana-Fachada'!N27)*('Control Solar'!$F$18/0.87))*P27</f>
        <v>0</v>
      </c>
    </row>
    <row r="28" spans="1:17" s="34" customFormat="1" ht="10.8" x14ac:dyDescent="0.25">
      <c r="A28" s="36"/>
      <c r="B28" s="59" t="s">
        <v>124</v>
      </c>
      <c r="C28" s="64"/>
      <c r="D28" s="64"/>
      <c r="E28" s="61" t="e">
        <f t="shared" si="0"/>
        <v>#DIV/0!</v>
      </c>
      <c r="F28" s="241">
        <v>0.54125636672325972</v>
      </c>
      <c r="G28" s="237" t="e">
        <f>(('Configuración de Entradas'!$C$72)*('Ventana-Fachada'!D28)*('Control Solar'!$F$22/0.87))*F28</f>
        <v>#DIV/0!</v>
      </c>
      <c r="H28" s="36"/>
      <c r="I28" s="36"/>
      <c r="J28" s="36"/>
      <c r="L28" s="59" t="s">
        <v>124</v>
      </c>
      <c r="M28" s="64">
        <f t="shared" si="1"/>
        <v>0</v>
      </c>
      <c r="N28" s="64">
        <f t="shared" si="2"/>
        <v>0</v>
      </c>
      <c r="O28" s="61">
        <f t="shared" si="3"/>
        <v>0.4</v>
      </c>
      <c r="P28" s="240">
        <v>0.54125636672325972</v>
      </c>
      <c r="Q28" s="237">
        <f>(('Configuración de Entradas'!$C$72)*('Ventana-Fachada'!N28)*('Control Solar'!$F$18/0.87))*P28</f>
        <v>0</v>
      </c>
    </row>
    <row r="29" spans="1:17" s="34" customFormat="1" ht="10.8" x14ac:dyDescent="0.25">
      <c r="A29" s="36"/>
      <c r="B29" s="59" t="s">
        <v>129</v>
      </c>
      <c r="C29" s="64"/>
      <c r="D29" s="64"/>
      <c r="E29" s="61" t="e">
        <f t="shared" si="0"/>
        <v>#DIV/0!</v>
      </c>
      <c r="F29" s="241">
        <v>0.68828522920203739</v>
      </c>
      <c r="G29" s="237" t="e">
        <f>(('Configuración de Entradas'!$C$72)*('Ventana-Fachada'!D29)*('Control Solar'!$F$22/0.87))*F29</f>
        <v>#DIV/0!</v>
      </c>
      <c r="H29" s="36"/>
      <c r="I29" s="36"/>
      <c r="J29" s="36"/>
      <c r="L29" s="59" t="s">
        <v>129</v>
      </c>
      <c r="M29" s="64">
        <f t="shared" si="1"/>
        <v>0</v>
      </c>
      <c r="N29" s="64">
        <f t="shared" si="2"/>
        <v>0</v>
      </c>
      <c r="O29" s="61">
        <f t="shared" si="3"/>
        <v>0.4</v>
      </c>
      <c r="P29" s="240">
        <v>0.68828522920203739</v>
      </c>
      <c r="Q29" s="237">
        <f>(('Configuración de Entradas'!$C$72)*('Ventana-Fachada'!N29)*('Control Solar'!$F$18/0.87))*P29</f>
        <v>0</v>
      </c>
    </row>
    <row r="30" spans="1:17" s="34" customFormat="1" ht="10.8" x14ac:dyDescent="0.25">
      <c r="A30" s="36"/>
      <c r="B30" s="59" t="s">
        <v>125</v>
      </c>
      <c r="C30" s="64"/>
      <c r="D30" s="64"/>
      <c r="E30" s="61" t="e">
        <f t="shared" si="0"/>
        <v>#DIV/0!</v>
      </c>
      <c r="F30" s="241">
        <v>0.53989813242784379</v>
      </c>
      <c r="G30" s="237" t="e">
        <f>(('Configuración de Entradas'!$C$72)*('Ventana-Fachada'!D30)*('Control Solar'!$F$22/0.87))*F30</f>
        <v>#DIV/0!</v>
      </c>
      <c r="H30" s="36"/>
      <c r="I30" s="36"/>
      <c r="J30" s="36"/>
      <c r="L30" s="59" t="s">
        <v>125</v>
      </c>
      <c r="M30" s="64">
        <f t="shared" si="1"/>
        <v>0</v>
      </c>
      <c r="N30" s="64">
        <f t="shared" si="2"/>
        <v>0</v>
      </c>
      <c r="O30" s="61">
        <f t="shared" si="3"/>
        <v>0.4</v>
      </c>
      <c r="P30" s="240">
        <v>0.53989813242784379</v>
      </c>
      <c r="Q30" s="237">
        <f>(('Configuración de Entradas'!$C$72)*('Ventana-Fachada'!N30)*('Control Solar'!$F$18/0.87))*P30</f>
        <v>0</v>
      </c>
    </row>
    <row r="31" spans="1:17" s="34" customFormat="1" ht="10.8" x14ac:dyDescent="0.25">
      <c r="A31" s="36"/>
      <c r="B31" s="59" t="s">
        <v>126</v>
      </c>
      <c r="C31" s="64"/>
      <c r="D31" s="64"/>
      <c r="E31" s="61" t="e">
        <f t="shared" si="0"/>
        <v>#DIV/0!</v>
      </c>
      <c r="F31" s="241">
        <v>0.50084889643463504</v>
      </c>
      <c r="G31" s="237" t="e">
        <f>(('Configuración de Entradas'!$C$72)*('Ventana-Fachada'!D31)*('Control Solar'!$F$22/0.87))*F31</f>
        <v>#DIV/0!</v>
      </c>
      <c r="H31" s="36"/>
      <c r="I31" s="36"/>
      <c r="J31" s="36"/>
      <c r="L31" s="59" t="s">
        <v>126</v>
      </c>
      <c r="M31" s="64">
        <f t="shared" si="1"/>
        <v>0</v>
      </c>
      <c r="N31" s="64">
        <f t="shared" si="2"/>
        <v>0</v>
      </c>
      <c r="O31" s="61">
        <f t="shared" si="3"/>
        <v>0.4</v>
      </c>
      <c r="P31" s="240">
        <v>0.50084889643463504</v>
      </c>
      <c r="Q31" s="237">
        <f>(('Configuración de Entradas'!$C$72)*('Ventana-Fachada'!N31)*('Control Solar'!$F$18/0.87))*P31</f>
        <v>0</v>
      </c>
    </row>
    <row r="32" spans="1:17" s="34" customFormat="1" ht="10.8" x14ac:dyDescent="0.25">
      <c r="A32" s="36"/>
      <c r="B32" s="59" t="s">
        <v>127</v>
      </c>
      <c r="C32" s="64"/>
      <c r="D32" s="64"/>
      <c r="E32" s="61" t="e">
        <f t="shared" si="0"/>
        <v>#DIV/0!</v>
      </c>
      <c r="F32" s="241">
        <v>0.45942275042444819</v>
      </c>
      <c r="G32" s="237" t="e">
        <f>(('Configuración de Entradas'!$C$72)*('Ventana-Fachada'!D32)*('Control Solar'!$F$22/0.87))*F32</f>
        <v>#DIV/0!</v>
      </c>
      <c r="H32" s="36"/>
      <c r="I32" s="36"/>
      <c r="J32" s="36"/>
      <c r="L32" s="59" t="s">
        <v>127</v>
      </c>
      <c r="M32" s="64">
        <f t="shared" si="1"/>
        <v>0</v>
      </c>
      <c r="N32" s="64">
        <f t="shared" si="2"/>
        <v>0</v>
      </c>
      <c r="O32" s="61">
        <f t="shared" si="3"/>
        <v>0.4</v>
      </c>
      <c r="P32" s="240">
        <v>0.45942275042444819</v>
      </c>
      <c r="Q32" s="237">
        <f>(('Configuración de Entradas'!$C$72)*('Ventana-Fachada'!N32)*('Control Solar'!$F$18/0.87))*P32</f>
        <v>0</v>
      </c>
    </row>
    <row r="33" spans="1:17" s="34" customFormat="1" ht="10.8" x14ac:dyDescent="0.25">
      <c r="A33" s="36"/>
      <c r="B33" s="62" t="s">
        <v>128</v>
      </c>
      <c r="C33" s="209">
        <f>SUM(C25:C32)</f>
        <v>0</v>
      </c>
      <c r="D33" s="209">
        <f>SUM(D25:D32)</f>
        <v>0</v>
      </c>
      <c r="E33" s="54" t="e">
        <f>D33/C33</f>
        <v>#DIV/0!</v>
      </c>
      <c r="F33" s="137"/>
      <c r="G33" s="238" t="e">
        <f>SUM(G25:G32)</f>
        <v>#DIV/0!</v>
      </c>
      <c r="H33" s="36"/>
      <c r="I33" s="36"/>
      <c r="J33" s="36"/>
      <c r="L33" s="62" t="s">
        <v>128</v>
      </c>
      <c r="M33" s="209">
        <f>SUM(M25:M32)</f>
        <v>0</v>
      </c>
      <c r="N33" s="209">
        <f>SUM(N25:N32)</f>
        <v>0</v>
      </c>
      <c r="O33" s="54" t="e">
        <f>N33/M33</f>
        <v>#DIV/0!</v>
      </c>
      <c r="Q33" s="238">
        <f>SUM(Q25:Q32)</f>
        <v>0</v>
      </c>
    </row>
    <row r="34" spans="1:17" s="34" customFormat="1" ht="10.8" x14ac:dyDescent="0.25">
      <c r="A34" s="36"/>
      <c r="B34" s="36"/>
      <c r="C34" s="36"/>
      <c r="D34" s="36"/>
      <c r="E34" s="36"/>
      <c r="F34" s="36"/>
      <c r="G34" s="36"/>
      <c r="H34" s="36"/>
      <c r="I34" s="36"/>
      <c r="J34" s="36"/>
    </row>
    <row r="35" spans="1:17" s="34" customFormat="1" ht="10.8" x14ac:dyDescent="0.25">
      <c r="A35" s="36"/>
      <c r="B35" s="331" t="s">
        <v>501</v>
      </c>
      <c r="C35" s="331"/>
      <c r="D35" s="331"/>
      <c r="E35" s="63" t="e">
        <f>IF(E33&lt;E19,"Cumple","No Cumple")</f>
        <v>#DIV/0!</v>
      </c>
      <c r="F35" s="36"/>
      <c r="G35" s="36"/>
      <c r="H35" s="36"/>
      <c r="I35" s="36"/>
      <c r="J35" s="36"/>
    </row>
    <row r="36" spans="1:17" s="34" customFormat="1" ht="10.8" x14ac:dyDescent="0.25">
      <c r="A36" s="36"/>
      <c r="B36" s="36"/>
      <c r="C36" s="36"/>
      <c r="D36" s="36"/>
      <c r="E36" s="36"/>
      <c r="F36" s="36"/>
      <c r="G36" s="36"/>
      <c r="H36" s="36"/>
      <c r="I36" s="36"/>
      <c r="J36" s="36"/>
    </row>
    <row r="37" spans="1:17" x14ac:dyDescent="0.3">
      <c r="A37" s="36"/>
      <c r="B37" s="36"/>
      <c r="C37" s="36"/>
      <c r="D37" s="36"/>
      <c r="E37" s="36"/>
      <c r="F37" s="36"/>
      <c r="G37" s="36"/>
      <c r="H37" s="36"/>
      <c r="I37" s="36"/>
      <c r="J37" s="36"/>
    </row>
    <row r="38" spans="1:17" x14ac:dyDescent="0.3">
      <c r="B38" s="58" t="s">
        <v>338</v>
      </c>
      <c r="C38" s="36"/>
      <c r="D38" s="36"/>
      <c r="E38" s="15"/>
      <c r="F38" s="15"/>
      <c r="G38" s="15"/>
      <c r="H38" s="15"/>
      <c r="I38" s="15"/>
      <c r="J38" s="15"/>
      <c r="L38" s="58" t="s">
        <v>497</v>
      </c>
      <c r="M38" s="36"/>
      <c r="N38" s="36"/>
      <c r="O38" s="15"/>
      <c r="P38" s="15"/>
    </row>
    <row r="39" spans="1:17" ht="11.4" customHeight="1" x14ac:dyDescent="0.3">
      <c r="B39" s="326" t="s">
        <v>494</v>
      </c>
      <c r="C39" s="326"/>
      <c r="D39" s="326"/>
      <c r="E39" s="326"/>
      <c r="F39" s="15"/>
      <c r="G39" s="15"/>
      <c r="H39" s="15"/>
      <c r="I39" s="15"/>
      <c r="J39" s="15"/>
      <c r="L39" s="326"/>
      <c r="M39" s="326"/>
      <c r="N39" s="326"/>
      <c r="O39" s="326"/>
      <c r="P39" s="15"/>
    </row>
    <row r="40" spans="1:17" ht="28.8" x14ac:dyDescent="0.3">
      <c r="B40" s="59" t="s">
        <v>464</v>
      </c>
      <c r="C40" s="59" t="s">
        <v>465</v>
      </c>
      <c r="D40" s="59" t="s">
        <v>113</v>
      </c>
      <c r="E40" s="59" t="s">
        <v>492</v>
      </c>
      <c r="F40" s="239" t="s">
        <v>495</v>
      </c>
      <c r="G40" s="15"/>
      <c r="H40" s="15"/>
      <c r="I40" s="15"/>
      <c r="J40" s="15"/>
      <c r="L40" s="59" t="s">
        <v>464</v>
      </c>
      <c r="M40" s="59" t="s">
        <v>465</v>
      </c>
      <c r="N40" s="59" t="s">
        <v>113</v>
      </c>
      <c r="O40" s="59" t="s">
        <v>492</v>
      </c>
      <c r="P40" s="239" t="s">
        <v>495</v>
      </c>
    </row>
    <row r="41" spans="1:17" x14ac:dyDescent="0.3">
      <c r="B41" s="65"/>
      <c r="C41" s="65"/>
      <c r="D41" s="61" t="e">
        <f>C41/B41</f>
        <v>#DIV/0!</v>
      </c>
      <c r="E41" s="237" t="e">
        <f>('Configuración de Entradas'!$C$72)*('Ventana-Fachada'!C41)*('Control Solar'!$F$22/0.87)*F41</f>
        <v>#DIV/0!</v>
      </c>
      <c r="F41" s="241">
        <v>1</v>
      </c>
      <c r="G41" s="15"/>
      <c r="H41" s="15"/>
      <c r="I41" s="15"/>
      <c r="J41" s="15"/>
      <c r="L41" s="65">
        <v>175</v>
      </c>
      <c r="M41" s="65">
        <f>L41*N41</f>
        <v>4.375</v>
      </c>
      <c r="N41" s="61">
        <f>E20</f>
        <v>2.5000000000000001E-2</v>
      </c>
      <c r="O41" s="237" t="e">
        <f>('Configuración de Entradas'!$C$72)*('Ventana-Fachada'!M41)*('Control Solar'!$F$22/0.87)*P41</f>
        <v>#DIV/0!</v>
      </c>
      <c r="P41" s="240">
        <v>1</v>
      </c>
    </row>
    <row r="42" spans="1:17" x14ac:dyDescent="0.3">
      <c r="B42" s="36"/>
      <c r="C42" s="36"/>
      <c r="D42" s="36"/>
      <c r="E42" s="15"/>
      <c r="F42" s="15"/>
      <c r="G42" s="15"/>
      <c r="H42" s="15"/>
      <c r="I42" s="15"/>
      <c r="J42" s="15"/>
    </row>
    <row r="43" spans="1:17" x14ac:dyDescent="0.3">
      <c r="B43" s="330" t="s">
        <v>356</v>
      </c>
      <c r="C43" s="330"/>
      <c r="D43" s="63" t="e">
        <f>IF(D41&lt;E20,"Cumple","No Cumple")</f>
        <v>#DIV/0!</v>
      </c>
      <c r="E43" s="15"/>
      <c r="F43" s="15"/>
      <c r="G43" s="15"/>
      <c r="H43" s="15"/>
      <c r="I43" s="15"/>
      <c r="J43" s="15"/>
    </row>
    <row r="44" spans="1:17" x14ac:dyDescent="0.3">
      <c r="B44" s="15"/>
      <c r="C44" s="15"/>
      <c r="D44" s="15"/>
      <c r="E44" s="15"/>
      <c r="F44" s="15"/>
      <c r="G44" s="15"/>
      <c r="H44" s="15"/>
      <c r="I44" s="15"/>
      <c r="J44" s="15"/>
    </row>
    <row r="45" spans="1:17" x14ac:dyDescent="0.3">
      <c r="B45" s="15"/>
      <c r="C45" s="15"/>
      <c r="D45" s="15"/>
      <c r="E45" s="15"/>
      <c r="F45" s="15"/>
      <c r="G45" s="15"/>
      <c r="H45" s="15"/>
      <c r="I45" s="15"/>
      <c r="J45" s="15"/>
    </row>
    <row r="46" spans="1:17" x14ac:dyDescent="0.3">
      <c r="B46" s="15"/>
      <c r="C46" s="15"/>
      <c r="D46" s="15"/>
      <c r="E46" s="15"/>
      <c r="F46" s="15"/>
      <c r="G46" s="15"/>
      <c r="H46" s="15"/>
      <c r="I46" s="15"/>
      <c r="J46" s="15"/>
    </row>
  </sheetData>
  <sheetProtection algorithmName="SHA-512" hashValue="ZKyNLTwwzWL2wdvXNQwAr0bjqbo+GdECKeox3Wlye1XcVn2av/gLnHyhU1lxRqRIZl6uqRGdspk5YHyP+QN8iQ==" saltValue="j22ae4qE3mF7V1v5M0KqkA==" spinCount="100000" sheet="1" objects="1" scenarios="1"/>
  <mergeCells count="10">
    <mergeCell ref="L39:O39"/>
    <mergeCell ref="B9:E9"/>
    <mergeCell ref="B19:D19"/>
    <mergeCell ref="B20:D20"/>
    <mergeCell ref="B43:C43"/>
    <mergeCell ref="B35:D35"/>
    <mergeCell ref="B10:C10"/>
    <mergeCell ref="B18:D18"/>
    <mergeCell ref="B23:E23"/>
    <mergeCell ref="B39:E39"/>
  </mergeCells>
  <conditionalFormatting sqref="D43">
    <cfRule type="containsText" dxfId="3" priority="1" operator="containsText" text="Cumple">
      <formula>NOT(ISERROR(SEARCH("Cumple",D43)))</formula>
    </cfRule>
  </conditionalFormatting>
  <conditionalFormatting sqref="E35">
    <cfRule type="cellIs" dxfId="2" priority="2" operator="equal">
      <formula>"Cumple"</formula>
    </cfRule>
    <cfRule type="cellIs" dxfId="1" priority="3" operator="lessThan">
      <formula>$E$19</formula>
    </cfRule>
    <cfRule type="cellIs" dxfId="0" priority="4" operator="lessThan">
      <formula>$E$19</formula>
    </cfRule>
  </conditionalFormatting>
  <pageMargins left="0.7" right="0.7" top="0.75" bottom="0.75" header="0.3" footer="0.3"/>
  <ignoredErrors>
    <ignoredError sqref="B4:B6" unlocked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A4C45-6531-4492-B91E-0D6851A37C2E}">
  <dimension ref="A1:O132"/>
  <sheetViews>
    <sheetView topLeftCell="A4" zoomScale="120" zoomScaleNormal="130" workbookViewId="0">
      <selection activeCell="C42" sqref="C42:E42"/>
    </sheetView>
  </sheetViews>
  <sheetFormatPr baseColWidth="10" defaultColWidth="0" defaultRowHeight="10.8" zeroHeight="1" x14ac:dyDescent="0.25"/>
  <cols>
    <col min="1" max="1" width="4.88671875" style="27" customWidth="1"/>
    <col min="2" max="2" width="11.5546875" style="27" customWidth="1"/>
    <col min="3" max="3" width="21.5546875" style="34" customWidth="1"/>
    <col min="4" max="4" width="11.5546875" style="34" customWidth="1"/>
    <col min="5" max="6" width="13.77734375" style="34" customWidth="1"/>
    <col min="7" max="7" width="14.33203125" style="34" customWidth="1"/>
    <col min="8" max="8" width="13.77734375" style="34" customWidth="1"/>
    <col min="9" max="9" width="19.44140625" style="27" customWidth="1"/>
    <col min="10" max="10" width="11.5546875" style="27" customWidth="1"/>
    <col min="11" max="11" width="11.5546875" style="34" hidden="1" customWidth="1"/>
    <col min="12" max="12" width="61.21875" style="34" hidden="1" customWidth="1"/>
    <col min="13" max="13" width="15.109375" style="60" hidden="1" customWidth="1"/>
    <col min="14" max="16384" width="11.5546875" style="34" hidden="1"/>
  </cols>
  <sheetData>
    <row r="1" spans="1:15" s="27" customFormat="1" ht="14.4" x14ac:dyDescent="0.25">
      <c r="A1" s="31"/>
      <c r="B1" s="31"/>
      <c r="C1" s="28" t="s">
        <v>107</v>
      </c>
      <c r="D1" s="31"/>
      <c r="E1" s="31"/>
      <c r="F1" s="68"/>
      <c r="G1" s="68"/>
      <c r="M1" s="66"/>
    </row>
    <row r="2" spans="1:15" ht="14.4" x14ac:dyDescent="0.25">
      <c r="A2" s="31"/>
      <c r="B2" s="31"/>
      <c r="C2" s="28" t="s">
        <v>130</v>
      </c>
      <c r="D2" s="31"/>
      <c r="E2" s="31"/>
      <c r="F2" s="68"/>
      <c r="G2" s="27"/>
      <c r="H2" s="30" t="s">
        <v>112</v>
      </c>
      <c r="L2" s="69" t="s">
        <v>144</v>
      </c>
      <c r="M2" s="70" t="s">
        <v>135</v>
      </c>
    </row>
    <row r="3" spans="1:15" x14ac:dyDescent="0.25">
      <c r="A3" s="31"/>
      <c r="B3" s="31"/>
      <c r="C3" s="31"/>
      <c r="D3" s="31"/>
      <c r="E3" s="31"/>
      <c r="F3" s="68"/>
      <c r="G3" s="68"/>
      <c r="L3" s="69" t="s">
        <v>143</v>
      </c>
    </row>
    <row r="4" spans="1:15" ht="13.8" x14ac:dyDescent="0.25">
      <c r="A4" s="31"/>
      <c r="B4" s="31"/>
      <c r="C4" s="71" t="str">
        <f>'Configuración de Entradas'!C4</f>
        <v>Nombre del Proyecto</v>
      </c>
      <c r="D4" s="31"/>
      <c r="E4" s="342"/>
      <c r="F4" s="342"/>
      <c r="G4" s="342"/>
      <c r="H4" s="342"/>
      <c r="L4" s="34" t="s">
        <v>139</v>
      </c>
      <c r="M4" s="60">
        <v>1.54</v>
      </c>
      <c r="O4" s="72">
        <f>0.5*0.0254</f>
        <v>1.2699999999999999E-2</v>
      </c>
    </row>
    <row r="5" spans="1:15" x14ac:dyDescent="0.25">
      <c r="A5" s="31"/>
      <c r="B5" s="31"/>
      <c r="C5" s="33" t="str">
        <f>'Configuración de Entradas'!C5</f>
        <v>Número de Registro</v>
      </c>
      <c r="D5" s="31"/>
      <c r="E5" s="342"/>
      <c r="F5" s="342"/>
      <c r="G5" s="342"/>
      <c r="H5" s="342"/>
      <c r="L5" s="34" t="s">
        <v>140</v>
      </c>
      <c r="M5" s="60">
        <v>1.64</v>
      </c>
      <c r="O5" s="72">
        <f>0.75*0.0254</f>
        <v>1.9049999999999997E-2</v>
      </c>
    </row>
    <row r="6" spans="1:15" x14ac:dyDescent="0.25">
      <c r="A6" s="31"/>
      <c r="B6" s="31"/>
      <c r="C6" s="33" t="str">
        <f>'Configuración de Entradas'!C6</f>
        <v>Fecha de emisión del formulario</v>
      </c>
      <c r="D6" s="31"/>
      <c r="E6" s="342"/>
      <c r="F6" s="342"/>
      <c r="G6" s="342"/>
      <c r="H6" s="342"/>
      <c r="L6" s="34" t="s">
        <v>141</v>
      </c>
      <c r="M6" s="60">
        <v>1.75</v>
      </c>
      <c r="O6" s="72">
        <f>1.5*0.0254</f>
        <v>3.8099999999999995E-2</v>
      </c>
    </row>
    <row r="7" spans="1:15" x14ac:dyDescent="0.25">
      <c r="C7" s="27"/>
      <c r="D7" s="27"/>
      <c r="E7" s="27"/>
      <c r="F7" s="27"/>
      <c r="G7" s="27"/>
      <c r="H7" s="27"/>
      <c r="L7" s="34" t="s">
        <v>142</v>
      </c>
      <c r="M7" s="60">
        <v>1.88</v>
      </c>
      <c r="O7" s="72">
        <f>3.5*0.0254</f>
        <v>8.8899999999999993E-2</v>
      </c>
    </row>
    <row r="8" spans="1:15" x14ac:dyDescent="0.25">
      <c r="C8" s="58" t="s">
        <v>455</v>
      </c>
      <c r="D8" s="33"/>
      <c r="E8" s="33"/>
      <c r="F8" s="33"/>
      <c r="G8" s="27"/>
      <c r="H8" s="27"/>
      <c r="L8" s="69" t="s">
        <v>47</v>
      </c>
      <c r="O8" s="72"/>
    </row>
    <row r="9" spans="1:15" ht="13.2" customHeight="1" x14ac:dyDescent="0.25">
      <c r="C9" s="326" t="s">
        <v>456</v>
      </c>
      <c r="D9" s="326"/>
      <c r="E9" s="326"/>
      <c r="F9" s="326"/>
      <c r="G9" s="326"/>
      <c r="H9" s="326"/>
      <c r="L9" s="34" t="s">
        <v>278</v>
      </c>
      <c r="M9" s="60">
        <v>3.5000000000000001E-3</v>
      </c>
      <c r="O9" s="72"/>
    </row>
    <row r="10" spans="1:15" x14ac:dyDescent="0.25">
      <c r="C10" s="73" t="s">
        <v>249</v>
      </c>
      <c r="D10" s="74" t="s">
        <v>5</v>
      </c>
      <c r="E10" s="75" t="s">
        <v>73</v>
      </c>
      <c r="F10" s="75" t="s">
        <v>87</v>
      </c>
      <c r="G10" s="75" t="s">
        <v>97</v>
      </c>
      <c r="H10" s="75" t="s">
        <v>96</v>
      </c>
      <c r="L10" s="34" t="s">
        <v>272</v>
      </c>
      <c r="M10" s="60">
        <v>5.98</v>
      </c>
    </row>
    <row r="11" spans="1:15" x14ac:dyDescent="0.25">
      <c r="C11" s="76"/>
      <c r="D11" s="77"/>
      <c r="E11" s="78"/>
      <c r="F11" s="79"/>
      <c r="G11" s="80"/>
      <c r="H11" s="81"/>
      <c r="L11" s="34" t="s">
        <v>273</v>
      </c>
      <c r="M11" s="60">
        <v>10.86</v>
      </c>
    </row>
    <row r="12" spans="1:15" x14ac:dyDescent="0.25">
      <c r="C12" s="82" t="s">
        <v>50</v>
      </c>
      <c r="D12" s="83">
        <v>4.8000000000000001E-2</v>
      </c>
      <c r="E12" s="84">
        <v>4.8000000000000001E-2</v>
      </c>
      <c r="F12" s="84">
        <v>4.8000000000000001E-2</v>
      </c>
      <c r="G12" s="84">
        <v>4.8000000000000001E-2</v>
      </c>
      <c r="H12" s="84">
        <v>4.8000000000000001E-2</v>
      </c>
      <c r="L12" s="34" t="s">
        <v>274</v>
      </c>
      <c r="M12" s="60">
        <v>15.38</v>
      </c>
    </row>
    <row r="13" spans="1:15" x14ac:dyDescent="0.25">
      <c r="C13" s="85" t="s">
        <v>47</v>
      </c>
      <c r="D13" s="83">
        <v>6.5000000000000002E-2</v>
      </c>
      <c r="E13" s="84">
        <v>5.5E-2</v>
      </c>
      <c r="F13" s="84">
        <v>5.5E-2</v>
      </c>
      <c r="G13" s="84">
        <v>5.5E-2</v>
      </c>
      <c r="H13" s="84">
        <v>5.5E-2</v>
      </c>
      <c r="L13" s="34" t="s">
        <v>275</v>
      </c>
      <c r="M13" s="60">
        <v>15.87</v>
      </c>
    </row>
    <row r="14" spans="1:15" x14ac:dyDescent="0.25">
      <c r="C14" s="85" t="s">
        <v>48</v>
      </c>
      <c r="D14" s="83">
        <v>2.7E-2</v>
      </c>
      <c r="E14" s="84">
        <v>2.7E-2</v>
      </c>
      <c r="F14" s="84">
        <v>2.7E-2</v>
      </c>
      <c r="G14" s="84">
        <v>2.7E-2</v>
      </c>
      <c r="H14" s="84">
        <v>2.7E-2</v>
      </c>
      <c r="L14" s="34" t="s">
        <v>276</v>
      </c>
      <c r="M14" s="60">
        <v>18.18</v>
      </c>
    </row>
    <row r="15" spans="1:15" x14ac:dyDescent="0.25">
      <c r="C15" s="85" t="s">
        <v>49</v>
      </c>
      <c r="D15" s="83">
        <v>2.7E-2</v>
      </c>
      <c r="E15" s="84">
        <v>2.7E-2</v>
      </c>
      <c r="F15" s="84">
        <v>2.7E-2</v>
      </c>
      <c r="G15" s="84">
        <v>2.7E-2</v>
      </c>
      <c r="H15" s="84">
        <v>2.7E-2</v>
      </c>
      <c r="L15" s="34" t="s">
        <v>277</v>
      </c>
      <c r="M15" s="60">
        <v>21.73</v>
      </c>
    </row>
    <row r="16" spans="1:15" x14ac:dyDescent="0.25">
      <c r="C16" s="27"/>
      <c r="D16" s="27"/>
      <c r="E16" s="27"/>
      <c r="F16" s="27"/>
      <c r="G16" s="27"/>
      <c r="H16" s="27"/>
      <c r="L16" s="34" t="s">
        <v>145</v>
      </c>
      <c r="M16" s="60">
        <v>32.25</v>
      </c>
    </row>
    <row r="17" spans="3:13" x14ac:dyDescent="0.25">
      <c r="C17" s="343" t="s">
        <v>436</v>
      </c>
      <c r="D17" s="343"/>
      <c r="E17" s="344" t="s">
        <v>50</v>
      </c>
      <c r="F17" s="344"/>
      <c r="G17" s="27"/>
      <c r="H17" s="27"/>
      <c r="L17" s="69" t="s">
        <v>146</v>
      </c>
    </row>
    <row r="18" spans="3:13" x14ac:dyDescent="0.25">
      <c r="C18" s="343" t="s">
        <v>251</v>
      </c>
      <c r="D18" s="343"/>
      <c r="E18" s="343"/>
      <c r="F18" s="86" t="str">
        <f>'Configuración de Entradas'!B20</f>
        <v>Zona Climática 1A</v>
      </c>
      <c r="G18" s="27"/>
      <c r="H18" s="27"/>
      <c r="L18" s="34" t="s">
        <v>268</v>
      </c>
      <c r="M18" s="60">
        <v>1.25</v>
      </c>
    </row>
    <row r="19" spans="3:13" x14ac:dyDescent="0.25">
      <c r="C19" s="343" t="s">
        <v>10</v>
      </c>
      <c r="D19" s="343"/>
      <c r="E19" s="343"/>
      <c r="F19" s="87">
        <f>VLOOKUP(E17,C10:H15,MATCH(F18,C10:H10,0),FALSE)</f>
        <v>4.8000000000000001E-2</v>
      </c>
      <c r="G19" s="27" t="s">
        <v>40</v>
      </c>
      <c r="H19" s="27"/>
      <c r="L19" s="34" t="s">
        <v>269</v>
      </c>
      <c r="M19" s="60">
        <v>2.5</v>
      </c>
    </row>
    <row r="20" spans="3:13" x14ac:dyDescent="0.25">
      <c r="C20" s="343" t="s">
        <v>236</v>
      </c>
      <c r="D20" s="343"/>
      <c r="E20" s="343"/>
      <c r="F20" s="88">
        <f>'Ventana-Fachada'!B41</f>
        <v>0</v>
      </c>
      <c r="G20" s="27" t="s">
        <v>237</v>
      </c>
      <c r="H20" s="27"/>
      <c r="L20" s="34" t="s">
        <v>270</v>
      </c>
      <c r="M20" s="60">
        <v>3.75</v>
      </c>
    </row>
    <row r="21" spans="3:13" x14ac:dyDescent="0.25">
      <c r="C21" s="89"/>
      <c r="D21" s="89"/>
      <c r="E21" s="89"/>
      <c r="F21" s="90"/>
      <c r="G21" s="27"/>
      <c r="H21" s="27"/>
      <c r="L21" s="34" t="s">
        <v>271</v>
      </c>
      <c r="M21" s="60">
        <v>5</v>
      </c>
    </row>
    <row r="22" spans="3:13" ht="13.8" x14ac:dyDescent="0.3">
      <c r="C22" s="91" t="s">
        <v>240</v>
      </c>
      <c r="D22" s="243" t="e">
        <f>((H53*D37)+(H78*D62)+(H103*D87))/$F$20</f>
        <v>#DIV/0!</v>
      </c>
      <c r="E22" s="27" t="s">
        <v>40</v>
      </c>
      <c r="F22" s="337"/>
      <c r="G22" s="337"/>
      <c r="H22" s="337"/>
      <c r="I22" s="337"/>
      <c r="L22" s="27" t="s">
        <v>279</v>
      </c>
      <c r="M22" s="66">
        <v>7.5</v>
      </c>
    </row>
    <row r="23" spans="3:13" ht="13.8" x14ac:dyDescent="0.3">
      <c r="C23" s="91" t="s">
        <v>241</v>
      </c>
      <c r="D23" s="243" t="e">
        <f>((H55*D37)+(H80*D62)+(H105*D87))/$F$20</f>
        <v>#DIV/0!</v>
      </c>
      <c r="E23" s="27" t="s">
        <v>40</v>
      </c>
      <c r="F23" s="337"/>
      <c r="G23" s="337"/>
      <c r="H23" s="337"/>
      <c r="I23" s="337"/>
      <c r="L23" s="27" t="s">
        <v>280</v>
      </c>
      <c r="M23" s="66">
        <v>10</v>
      </c>
    </row>
    <row r="24" spans="3:13" s="27" customFormat="1" ht="13.8" x14ac:dyDescent="0.3">
      <c r="C24" s="92"/>
      <c r="D24" s="92"/>
      <c r="F24" s="90"/>
      <c r="L24" s="27" t="s">
        <v>265</v>
      </c>
      <c r="M24" s="66">
        <v>19</v>
      </c>
    </row>
    <row r="25" spans="3:13" s="27" customFormat="1" ht="13.8" x14ac:dyDescent="0.3">
      <c r="C25" s="92"/>
      <c r="D25" s="92"/>
      <c r="F25" s="90"/>
      <c r="L25" s="27" t="s">
        <v>266</v>
      </c>
      <c r="M25" s="66">
        <v>30</v>
      </c>
    </row>
    <row r="26" spans="3:13" s="27" customFormat="1" ht="13.8" x14ac:dyDescent="0.3">
      <c r="C26" s="92"/>
      <c r="D26" s="92"/>
      <c r="F26" s="90"/>
      <c r="L26" s="27" t="s">
        <v>267</v>
      </c>
      <c r="M26" s="66">
        <v>38</v>
      </c>
    </row>
    <row r="27" spans="3:13" s="27" customFormat="1" ht="13.8" x14ac:dyDescent="0.3">
      <c r="C27" s="92"/>
      <c r="D27" s="92"/>
      <c r="F27" s="90"/>
      <c r="L27" s="58" t="s">
        <v>147</v>
      </c>
      <c r="M27" s="66"/>
    </row>
    <row r="28" spans="3:13" s="27" customFormat="1" ht="13.8" x14ac:dyDescent="0.3">
      <c r="C28" s="92"/>
      <c r="D28" s="92"/>
      <c r="F28" s="90"/>
      <c r="L28" s="27" t="s">
        <v>213</v>
      </c>
      <c r="M28" s="66">
        <v>0.13</v>
      </c>
    </row>
    <row r="29" spans="3:13" s="27" customFormat="1" ht="13.8" x14ac:dyDescent="0.3">
      <c r="C29" s="92"/>
      <c r="D29" s="92"/>
      <c r="F29" s="90"/>
      <c r="L29" s="27" t="s">
        <v>214</v>
      </c>
      <c r="M29" s="66">
        <v>0.25</v>
      </c>
    </row>
    <row r="30" spans="3:13" s="27" customFormat="1" ht="13.8" x14ac:dyDescent="0.3">
      <c r="C30" s="92"/>
      <c r="D30" s="92"/>
      <c r="F30" s="90"/>
      <c r="L30" s="27" t="s">
        <v>215</v>
      </c>
      <c r="M30" s="66">
        <v>0.38</v>
      </c>
    </row>
    <row r="31" spans="3:13" s="27" customFormat="1" ht="13.8" x14ac:dyDescent="0.3">
      <c r="C31" s="92"/>
      <c r="D31" s="92"/>
      <c r="F31" s="90"/>
      <c r="L31" s="27" t="s">
        <v>216</v>
      </c>
      <c r="M31" s="66">
        <v>0.5</v>
      </c>
    </row>
    <row r="32" spans="3:13" s="27" customFormat="1" ht="13.8" x14ac:dyDescent="0.3">
      <c r="C32" s="92"/>
      <c r="D32" s="92"/>
      <c r="F32" s="90"/>
      <c r="L32" s="34" t="s">
        <v>217</v>
      </c>
      <c r="M32" s="60">
        <v>0.63</v>
      </c>
    </row>
    <row r="33" spans="2:13" s="27" customFormat="1" x14ac:dyDescent="0.25">
      <c r="L33" s="34" t="s">
        <v>218</v>
      </c>
      <c r="M33" s="60">
        <v>0.75</v>
      </c>
    </row>
    <row r="34" spans="2:13" x14ac:dyDescent="0.25">
      <c r="B34" s="93"/>
      <c r="C34" s="94"/>
      <c r="D34" s="94"/>
      <c r="E34" s="94"/>
      <c r="F34" s="94"/>
      <c r="G34" s="94"/>
      <c r="H34" s="94"/>
      <c r="I34" s="95"/>
      <c r="L34" s="34" t="s">
        <v>148</v>
      </c>
      <c r="M34" s="60">
        <v>5.85</v>
      </c>
    </row>
    <row r="35" spans="2:13" x14ac:dyDescent="0.25">
      <c r="B35" s="96"/>
      <c r="C35" s="97" t="s">
        <v>131</v>
      </c>
      <c r="D35" s="114"/>
      <c r="E35" s="27"/>
      <c r="F35" s="27"/>
      <c r="G35" s="27"/>
      <c r="H35" s="27"/>
      <c r="I35" s="99"/>
      <c r="L35" s="34" t="s">
        <v>149</v>
      </c>
      <c r="M35" s="60">
        <v>8.35</v>
      </c>
    </row>
    <row r="36" spans="2:13" x14ac:dyDescent="0.25">
      <c r="B36" s="96"/>
      <c r="C36" s="97" t="s">
        <v>138</v>
      </c>
      <c r="D36" s="115"/>
      <c r="E36" s="27" t="s">
        <v>113</v>
      </c>
      <c r="F36" s="27"/>
      <c r="G36" s="27"/>
      <c r="H36" s="27"/>
      <c r="I36" s="99"/>
      <c r="L36" s="34" t="s">
        <v>150</v>
      </c>
      <c r="M36" s="60">
        <v>10.85</v>
      </c>
    </row>
    <row r="37" spans="2:13" x14ac:dyDescent="0.25">
      <c r="B37" s="96"/>
      <c r="C37" s="97" t="s">
        <v>238</v>
      </c>
      <c r="D37" s="100">
        <f>D36*$F$20</f>
        <v>0</v>
      </c>
      <c r="E37" s="27" t="s">
        <v>387</v>
      </c>
      <c r="F37" s="27"/>
      <c r="G37" s="27"/>
      <c r="H37" s="27"/>
      <c r="I37" s="99"/>
      <c r="L37" s="34" t="s">
        <v>151</v>
      </c>
      <c r="M37" s="60">
        <v>13.35</v>
      </c>
    </row>
    <row r="38" spans="2:13" x14ac:dyDescent="0.25">
      <c r="B38" s="96"/>
      <c r="C38" s="27"/>
      <c r="D38" s="27"/>
      <c r="E38" s="27"/>
      <c r="F38" s="27"/>
      <c r="G38" s="27"/>
      <c r="H38" s="133" t="s">
        <v>461</v>
      </c>
      <c r="I38" s="99"/>
      <c r="L38" s="34" t="s">
        <v>152</v>
      </c>
      <c r="M38" s="60">
        <v>15.85</v>
      </c>
    </row>
    <row r="39" spans="2:13" x14ac:dyDescent="0.25">
      <c r="B39" s="96"/>
      <c r="C39" s="341" t="s">
        <v>132</v>
      </c>
      <c r="D39" s="341"/>
      <c r="E39" s="341"/>
      <c r="F39" s="101" t="s">
        <v>133</v>
      </c>
      <c r="G39" s="102" t="s">
        <v>135</v>
      </c>
      <c r="H39" s="102" t="s">
        <v>136</v>
      </c>
      <c r="I39" s="99"/>
      <c r="L39" s="34" t="s">
        <v>153</v>
      </c>
      <c r="M39" s="60">
        <v>4.49</v>
      </c>
    </row>
    <row r="40" spans="2:13" x14ac:dyDescent="0.25">
      <c r="B40" s="96"/>
      <c r="C40" s="27"/>
      <c r="D40" s="27"/>
      <c r="E40" s="27"/>
      <c r="F40" s="27"/>
      <c r="G40" s="27"/>
      <c r="H40" s="27"/>
      <c r="I40" s="99"/>
      <c r="L40" s="34" t="s">
        <v>154</v>
      </c>
      <c r="M40" s="60">
        <v>6.3</v>
      </c>
    </row>
    <row r="41" spans="2:13" x14ac:dyDescent="0.25">
      <c r="B41" s="96"/>
      <c r="C41" s="339" t="s">
        <v>134</v>
      </c>
      <c r="D41" s="339"/>
      <c r="E41" s="339"/>
      <c r="F41" s="339"/>
      <c r="G41" s="86">
        <v>7.0000000000000001E-3</v>
      </c>
      <c r="H41" s="100"/>
      <c r="I41" s="99"/>
      <c r="L41" s="34" t="s">
        <v>155</v>
      </c>
      <c r="M41" s="60">
        <v>8.1199999999999992</v>
      </c>
    </row>
    <row r="42" spans="2:13" ht="10.199999999999999" customHeight="1" x14ac:dyDescent="0.25">
      <c r="B42" s="96"/>
      <c r="C42" s="338" t="s">
        <v>303</v>
      </c>
      <c r="D42" s="338"/>
      <c r="E42" s="338"/>
      <c r="F42" s="111"/>
      <c r="G42" s="103">
        <f>VLOOKUP(C42,$L3:$M124,2,FALSE)</f>
        <v>0</v>
      </c>
      <c r="H42" s="113"/>
      <c r="I42" s="99"/>
      <c r="L42" s="34" t="s">
        <v>156</v>
      </c>
      <c r="M42" s="60">
        <v>9.94</v>
      </c>
    </row>
    <row r="43" spans="2:13" ht="10.199999999999999" customHeight="1" x14ac:dyDescent="0.25">
      <c r="B43" s="96"/>
      <c r="C43" s="338" t="s">
        <v>303</v>
      </c>
      <c r="D43" s="338"/>
      <c r="E43" s="338"/>
      <c r="F43" s="112"/>
      <c r="G43" s="103">
        <f>VLOOKUP(C43,$L3:$M124,2,FALSE)</f>
        <v>0</v>
      </c>
      <c r="H43" s="114"/>
      <c r="I43" s="99"/>
      <c r="L43" s="34" t="s">
        <v>157</v>
      </c>
      <c r="M43" s="60">
        <v>11.76</v>
      </c>
    </row>
    <row r="44" spans="2:13" ht="10.199999999999999" customHeight="1" x14ac:dyDescent="0.25">
      <c r="B44" s="96"/>
      <c r="C44" s="338" t="s">
        <v>303</v>
      </c>
      <c r="D44" s="338"/>
      <c r="E44" s="338"/>
      <c r="F44" s="112"/>
      <c r="G44" s="103">
        <f>VLOOKUP(C44,$L3:$M124,2,FALSE)</f>
        <v>0</v>
      </c>
      <c r="H44" s="114"/>
      <c r="I44" s="99"/>
      <c r="L44" s="34" t="s">
        <v>158</v>
      </c>
      <c r="M44" s="60">
        <v>4.71</v>
      </c>
    </row>
    <row r="45" spans="2:13" ht="10.199999999999999" customHeight="1" x14ac:dyDescent="0.25">
      <c r="B45" s="96"/>
      <c r="C45" s="338" t="s">
        <v>303</v>
      </c>
      <c r="D45" s="338"/>
      <c r="E45" s="338"/>
      <c r="F45" s="112"/>
      <c r="G45" s="103">
        <f>VLOOKUP(C45,$L3:$M124,2,FALSE)</f>
        <v>0</v>
      </c>
      <c r="H45" s="114"/>
      <c r="I45" s="99"/>
      <c r="L45" s="34" t="s">
        <v>159</v>
      </c>
      <c r="M45" s="60">
        <v>5.14</v>
      </c>
    </row>
    <row r="46" spans="2:13" ht="10.199999999999999" customHeight="1" x14ac:dyDescent="0.25">
      <c r="B46" s="96"/>
      <c r="C46" s="338" t="s">
        <v>303</v>
      </c>
      <c r="D46" s="338"/>
      <c r="E46" s="338"/>
      <c r="F46" s="112"/>
      <c r="G46" s="103">
        <f>VLOOKUP(C46,$L3:$M124,2,FALSE)</f>
        <v>0</v>
      </c>
      <c r="H46" s="114"/>
      <c r="I46" s="99"/>
      <c r="L46" s="34" t="s">
        <v>160</v>
      </c>
      <c r="M46" s="60">
        <v>6.56</v>
      </c>
    </row>
    <row r="47" spans="2:13" ht="10.199999999999999" customHeight="1" x14ac:dyDescent="0.25">
      <c r="B47" s="96"/>
      <c r="C47" s="338" t="s">
        <v>303</v>
      </c>
      <c r="D47" s="338"/>
      <c r="E47" s="338"/>
      <c r="F47" s="112"/>
      <c r="G47" s="103">
        <f>VLOOKUP(C47,$L3:$M124,2,FALSE)</f>
        <v>0</v>
      </c>
      <c r="H47" s="114"/>
      <c r="I47" s="99"/>
      <c r="L47" s="34" t="s">
        <v>161</v>
      </c>
      <c r="M47" s="60">
        <v>7.99</v>
      </c>
    </row>
    <row r="48" spans="2:13" ht="10.199999999999999" customHeight="1" x14ac:dyDescent="0.25">
      <c r="B48" s="96"/>
      <c r="C48" s="338" t="s">
        <v>303</v>
      </c>
      <c r="D48" s="338"/>
      <c r="E48" s="338"/>
      <c r="F48" s="112"/>
      <c r="G48" s="103">
        <f>VLOOKUP(C48,$L3:$M124,2,FALSE)</f>
        <v>0</v>
      </c>
      <c r="H48" s="114"/>
      <c r="I48" s="99"/>
      <c r="L48" s="34" t="s">
        <v>162</v>
      </c>
      <c r="M48" s="60">
        <v>9.42</v>
      </c>
    </row>
    <row r="49" spans="2:13" ht="10.199999999999999" customHeight="1" x14ac:dyDescent="0.25">
      <c r="B49" s="96"/>
      <c r="C49" s="338" t="s">
        <v>303</v>
      </c>
      <c r="D49" s="338"/>
      <c r="E49" s="338"/>
      <c r="F49" s="112"/>
      <c r="G49" s="103">
        <f>VLOOKUP(C49,$L10:$M134,2,FALSE)</f>
        <v>0</v>
      </c>
      <c r="H49" s="114"/>
      <c r="I49" s="99"/>
      <c r="L49" s="34" t="s">
        <v>163</v>
      </c>
      <c r="M49" s="60">
        <v>3.2</v>
      </c>
    </row>
    <row r="50" spans="2:13" ht="10.199999999999999" customHeight="1" x14ac:dyDescent="0.25">
      <c r="B50" s="96"/>
      <c r="C50" s="338" t="s">
        <v>303</v>
      </c>
      <c r="D50" s="338"/>
      <c r="E50" s="338"/>
      <c r="F50" s="112"/>
      <c r="G50" s="103">
        <f>VLOOKUP(C50,$L3:$M124,2,FALSE)</f>
        <v>0</v>
      </c>
      <c r="H50" s="114"/>
      <c r="I50" s="99"/>
      <c r="L50" s="34" t="s">
        <v>164</v>
      </c>
      <c r="M50" s="60">
        <v>4.38</v>
      </c>
    </row>
    <row r="51" spans="2:13" ht="10.199999999999999" customHeight="1" x14ac:dyDescent="0.25">
      <c r="B51" s="96"/>
      <c r="C51" s="338" t="s">
        <v>303</v>
      </c>
      <c r="D51" s="338"/>
      <c r="E51" s="338"/>
      <c r="F51" s="112"/>
      <c r="G51" s="103">
        <f>VLOOKUP(C51,$L3:$M124,2,FALSE)</f>
        <v>0</v>
      </c>
      <c r="H51" s="114"/>
      <c r="I51" s="99"/>
      <c r="L51" s="34" t="s">
        <v>165</v>
      </c>
      <c r="M51" s="60">
        <v>5.56</v>
      </c>
    </row>
    <row r="52" spans="2:13" x14ac:dyDescent="0.25">
      <c r="B52" s="96"/>
      <c r="C52" s="339" t="s">
        <v>137</v>
      </c>
      <c r="D52" s="339"/>
      <c r="E52" s="339"/>
      <c r="F52" s="340"/>
      <c r="G52" s="86">
        <v>1.7600000000000001E-2</v>
      </c>
      <c r="H52" s="114"/>
      <c r="I52" s="99"/>
      <c r="L52" s="34" t="s">
        <v>166</v>
      </c>
      <c r="M52" s="60">
        <v>6.73</v>
      </c>
    </row>
    <row r="53" spans="2:13" x14ac:dyDescent="0.25">
      <c r="B53" s="96"/>
      <c r="C53" s="339" t="s">
        <v>16</v>
      </c>
      <c r="D53" s="339"/>
      <c r="E53" s="339"/>
      <c r="F53" s="339"/>
      <c r="G53" s="339"/>
      <c r="H53" s="104">
        <f>1/_xlfn.AGGREGATE(9,6,G41:G52)</f>
        <v>40.650406504065039</v>
      </c>
      <c r="I53" s="99" t="s">
        <v>40</v>
      </c>
      <c r="L53" s="34" t="s">
        <v>167</v>
      </c>
      <c r="M53" s="60">
        <v>7.91</v>
      </c>
    </row>
    <row r="54" spans="2:13" x14ac:dyDescent="0.25">
      <c r="B54" s="96"/>
      <c r="C54" s="27"/>
      <c r="D54" s="27"/>
      <c r="E54" s="27"/>
      <c r="F54" s="27"/>
      <c r="G54" s="27"/>
      <c r="H54" s="27"/>
      <c r="I54" s="99"/>
      <c r="L54" s="34" t="s">
        <v>168</v>
      </c>
      <c r="M54" s="60">
        <v>1.78</v>
      </c>
    </row>
    <row r="55" spans="2:13" x14ac:dyDescent="0.25">
      <c r="B55" s="96"/>
      <c r="C55" s="27"/>
      <c r="D55" s="27"/>
      <c r="E55" s="27"/>
      <c r="F55" s="27"/>
      <c r="G55" s="105" t="s">
        <v>239</v>
      </c>
      <c r="H55" s="100">
        <f>SUM(H42:H52)</f>
        <v>0</v>
      </c>
      <c r="I55" s="99" t="s">
        <v>40</v>
      </c>
      <c r="L55" s="34" t="s">
        <v>169</v>
      </c>
      <c r="M55" s="60">
        <v>2.25</v>
      </c>
    </row>
    <row r="56" spans="2:13" x14ac:dyDescent="0.25">
      <c r="B56" s="96"/>
      <c r="C56" s="27"/>
      <c r="D56" s="27"/>
      <c r="E56" s="27"/>
      <c r="F56" s="27"/>
      <c r="G56" s="27"/>
      <c r="H56" s="27"/>
      <c r="I56" s="99"/>
      <c r="L56" s="27" t="s">
        <v>170</v>
      </c>
      <c r="M56" s="66">
        <v>2.71</v>
      </c>
    </row>
    <row r="57" spans="2:13" x14ac:dyDescent="0.25">
      <c r="B57" s="106"/>
      <c r="C57" s="107"/>
      <c r="D57" s="107"/>
      <c r="E57" s="107"/>
      <c r="F57" s="107"/>
      <c r="G57" s="107"/>
      <c r="H57" s="107"/>
      <c r="I57" s="108"/>
      <c r="L57" s="34" t="s">
        <v>171</v>
      </c>
      <c r="M57" s="60">
        <v>3.18</v>
      </c>
    </row>
    <row r="58" spans="2:13" s="27" customFormat="1" x14ac:dyDescent="0.25">
      <c r="L58" s="34" t="s">
        <v>172</v>
      </c>
      <c r="M58" s="60">
        <v>3.64</v>
      </c>
    </row>
    <row r="59" spans="2:13" x14ac:dyDescent="0.25">
      <c r="B59" s="93"/>
      <c r="C59" s="94"/>
      <c r="D59" s="94"/>
      <c r="E59" s="94"/>
      <c r="F59" s="94"/>
      <c r="G59" s="94"/>
      <c r="H59" s="94"/>
      <c r="I59" s="95"/>
      <c r="L59" s="34" t="s">
        <v>168</v>
      </c>
      <c r="M59" s="60">
        <v>1.78</v>
      </c>
    </row>
    <row r="60" spans="2:13" x14ac:dyDescent="0.25">
      <c r="B60" s="96"/>
      <c r="C60" s="97" t="s">
        <v>242</v>
      </c>
      <c r="D60" s="114"/>
      <c r="E60" s="27"/>
      <c r="F60" s="27"/>
      <c r="G60" s="27"/>
      <c r="H60" s="27"/>
      <c r="I60" s="99"/>
      <c r="L60" s="34" t="s">
        <v>169</v>
      </c>
      <c r="M60" s="60">
        <v>2.25</v>
      </c>
    </row>
    <row r="61" spans="2:13" x14ac:dyDescent="0.25">
      <c r="B61" s="96"/>
      <c r="C61" s="97" t="s">
        <v>138</v>
      </c>
      <c r="D61" s="116"/>
      <c r="E61" s="27" t="s">
        <v>113</v>
      </c>
      <c r="F61" s="27"/>
      <c r="G61" s="27"/>
      <c r="H61" s="27"/>
      <c r="I61" s="99"/>
      <c r="L61" s="34" t="s">
        <v>170</v>
      </c>
      <c r="M61" s="60">
        <v>2.71</v>
      </c>
    </row>
    <row r="62" spans="2:13" x14ac:dyDescent="0.25">
      <c r="B62" s="96"/>
      <c r="C62" s="97" t="s">
        <v>238</v>
      </c>
      <c r="D62" s="100">
        <f>D61*$F$20</f>
        <v>0</v>
      </c>
      <c r="E62" s="27" t="s">
        <v>387</v>
      </c>
      <c r="F62" s="27"/>
      <c r="G62" s="27"/>
      <c r="H62" s="27"/>
      <c r="I62" s="99"/>
      <c r="L62" s="34" t="s">
        <v>171</v>
      </c>
      <c r="M62" s="60">
        <v>3.18</v>
      </c>
    </row>
    <row r="63" spans="2:13" x14ac:dyDescent="0.25">
      <c r="B63" s="96"/>
      <c r="C63" s="27"/>
      <c r="D63" s="27"/>
      <c r="E63" s="27"/>
      <c r="F63" s="27"/>
      <c r="G63" s="27"/>
      <c r="H63" s="133" t="s">
        <v>461</v>
      </c>
      <c r="I63" s="99"/>
      <c r="L63" s="34" t="s">
        <v>172</v>
      </c>
      <c r="M63" s="60">
        <v>3.64</v>
      </c>
    </row>
    <row r="64" spans="2:13" x14ac:dyDescent="0.25">
      <c r="B64" s="96"/>
      <c r="C64" s="341" t="s">
        <v>132</v>
      </c>
      <c r="D64" s="341"/>
      <c r="E64" s="341"/>
      <c r="F64" s="101" t="s">
        <v>133</v>
      </c>
      <c r="G64" s="102" t="s">
        <v>135</v>
      </c>
      <c r="H64" s="102" t="s">
        <v>136</v>
      </c>
      <c r="I64" s="99"/>
      <c r="L64" s="34" t="s">
        <v>173</v>
      </c>
      <c r="M64" s="60">
        <v>1.56</v>
      </c>
    </row>
    <row r="65" spans="2:13" x14ac:dyDescent="0.25">
      <c r="B65" s="96"/>
      <c r="C65" s="27"/>
      <c r="D65" s="27"/>
      <c r="E65" s="27"/>
      <c r="F65" s="27"/>
      <c r="G65" s="27"/>
      <c r="H65" s="27"/>
      <c r="I65" s="99"/>
      <c r="L65" s="34" t="s">
        <v>174</v>
      </c>
      <c r="M65" s="60">
        <v>1.92</v>
      </c>
    </row>
    <row r="66" spans="2:13" x14ac:dyDescent="0.25">
      <c r="B66" s="96"/>
      <c r="C66" s="339" t="s">
        <v>134</v>
      </c>
      <c r="D66" s="339"/>
      <c r="E66" s="339"/>
      <c r="F66" s="339"/>
      <c r="G66" s="86">
        <v>7.0000000000000001E-3</v>
      </c>
      <c r="H66" s="100"/>
      <c r="I66" s="99"/>
      <c r="L66" s="34" t="s">
        <v>175</v>
      </c>
      <c r="M66" s="60">
        <v>2.2799999999999998</v>
      </c>
    </row>
    <row r="67" spans="2:13" x14ac:dyDescent="0.25">
      <c r="B67" s="96"/>
      <c r="C67" s="338" t="s">
        <v>303</v>
      </c>
      <c r="D67" s="338"/>
      <c r="E67" s="338"/>
      <c r="F67" s="111"/>
      <c r="G67" s="103">
        <f>VLOOKUP(C67,$L3:$M124,2,FALSE)</f>
        <v>0</v>
      </c>
      <c r="H67" s="113"/>
      <c r="I67" s="99"/>
      <c r="L67" s="34" t="s">
        <v>176</v>
      </c>
      <c r="M67" s="60">
        <v>2.64</v>
      </c>
    </row>
    <row r="68" spans="2:13" x14ac:dyDescent="0.25">
      <c r="B68" s="96"/>
      <c r="C68" s="338" t="s">
        <v>303</v>
      </c>
      <c r="D68" s="338"/>
      <c r="E68" s="338"/>
      <c r="F68" s="112"/>
      <c r="G68" s="103">
        <f>VLOOKUP(C68,$L3:$M124,2,FALSE)</f>
        <v>0</v>
      </c>
      <c r="H68" s="114"/>
      <c r="I68" s="99"/>
      <c r="L68" s="34" t="s">
        <v>177</v>
      </c>
      <c r="M68" s="60">
        <v>2.99</v>
      </c>
    </row>
    <row r="69" spans="2:13" x14ac:dyDescent="0.25">
      <c r="B69" s="96"/>
      <c r="C69" s="338" t="s">
        <v>303</v>
      </c>
      <c r="D69" s="338"/>
      <c r="E69" s="338"/>
      <c r="F69" s="112"/>
      <c r="G69" s="103">
        <f>VLOOKUP(C69,$L3:$M124,2,FALSE)</f>
        <v>0</v>
      </c>
      <c r="H69" s="114"/>
      <c r="I69" s="99"/>
      <c r="L69" s="34" t="s">
        <v>178</v>
      </c>
      <c r="M69" s="60">
        <v>1.41</v>
      </c>
    </row>
    <row r="70" spans="2:13" x14ac:dyDescent="0.25">
      <c r="B70" s="96"/>
      <c r="C70" s="338" t="s">
        <v>303</v>
      </c>
      <c r="D70" s="338"/>
      <c r="E70" s="338"/>
      <c r="F70" s="112"/>
      <c r="G70" s="103">
        <f>VLOOKUP(C70,$L3:$M124,2,FALSE)</f>
        <v>0</v>
      </c>
      <c r="H70" s="114"/>
      <c r="I70" s="99"/>
      <c r="L70" s="34" t="s">
        <v>179</v>
      </c>
      <c r="M70" s="60">
        <v>1.7</v>
      </c>
    </row>
    <row r="71" spans="2:13" x14ac:dyDescent="0.25">
      <c r="B71" s="96"/>
      <c r="C71" s="338" t="s">
        <v>303</v>
      </c>
      <c r="D71" s="338"/>
      <c r="E71" s="338"/>
      <c r="F71" s="112"/>
      <c r="G71" s="103">
        <f>VLOOKUP(C71,$L3:$M124,2,FALSE)</f>
        <v>0</v>
      </c>
      <c r="H71" s="114"/>
      <c r="I71" s="99"/>
      <c r="L71" s="34" t="s">
        <v>180</v>
      </c>
      <c r="M71" s="60">
        <v>1.98</v>
      </c>
    </row>
    <row r="72" spans="2:13" x14ac:dyDescent="0.25">
      <c r="B72" s="96"/>
      <c r="C72" s="338" t="s">
        <v>303</v>
      </c>
      <c r="D72" s="338"/>
      <c r="E72" s="338"/>
      <c r="F72" s="112"/>
      <c r="G72" s="103">
        <f>VLOOKUP(C72,$L3:$M124,2,FALSE)</f>
        <v>0</v>
      </c>
      <c r="H72" s="114"/>
      <c r="I72" s="99"/>
      <c r="L72" s="34" t="s">
        <v>181</v>
      </c>
      <c r="M72" s="60">
        <v>2.2599999999999998</v>
      </c>
    </row>
    <row r="73" spans="2:13" x14ac:dyDescent="0.25">
      <c r="B73" s="96"/>
      <c r="C73" s="338" t="s">
        <v>303</v>
      </c>
      <c r="D73" s="338"/>
      <c r="E73" s="338"/>
      <c r="F73" s="112"/>
      <c r="G73" s="103">
        <f>VLOOKUP(C73,$L3:$M124,2,FALSE)</f>
        <v>0</v>
      </c>
      <c r="H73" s="114"/>
      <c r="I73" s="99"/>
      <c r="L73" s="34" t="s">
        <v>182</v>
      </c>
      <c r="M73" s="60">
        <v>2.54</v>
      </c>
    </row>
    <row r="74" spans="2:13" x14ac:dyDescent="0.25">
      <c r="B74" s="96"/>
      <c r="C74" s="338" t="s">
        <v>303</v>
      </c>
      <c r="D74" s="338"/>
      <c r="E74" s="338"/>
      <c r="F74" s="112"/>
      <c r="G74" s="103">
        <f>VLOOKUP(C74,$L3:$M124,2,FALSE)</f>
        <v>0</v>
      </c>
      <c r="H74" s="114"/>
      <c r="I74" s="99"/>
      <c r="L74" s="34" t="s">
        <v>183</v>
      </c>
      <c r="M74" s="60">
        <v>1.3</v>
      </c>
    </row>
    <row r="75" spans="2:13" x14ac:dyDescent="0.25">
      <c r="B75" s="96"/>
      <c r="C75" s="338" t="s">
        <v>303</v>
      </c>
      <c r="D75" s="338"/>
      <c r="E75" s="338"/>
      <c r="F75" s="112"/>
      <c r="G75" s="103">
        <f>VLOOKUP(C75,$L3:$M124,2,FALSE)</f>
        <v>0</v>
      </c>
      <c r="H75" s="114"/>
      <c r="I75" s="99"/>
      <c r="L75" s="34" t="s">
        <v>184</v>
      </c>
      <c r="M75" s="60">
        <v>1.53</v>
      </c>
    </row>
    <row r="76" spans="2:13" x14ac:dyDescent="0.25">
      <c r="B76" s="96"/>
      <c r="C76" s="338" t="s">
        <v>303</v>
      </c>
      <c r="D76" s="338"/>
      <c r="E76" s="338"/>
      <c r="F76" s="112"/>
      <c r="G76" s="103">
        <f>VLOOKUP(C76,$L3:$M124,2,FALSE)</f>
        <v>0</v>
      </c>
      <c r="H76" s="114"/>
      <c r="I76" s="99"/>
      <c r="L76" s="34" t="s">
        <v>185</v>
      </c>
      <c r="M76" s="60">
        <v>1.76</v>
      </c>
    </row>
    <row r="77" spans="2:13" x14ac:dyDescent="0.25">
      <c r="B77" s="96"/>
      <c r="C77" s="339" t="s">
        <v>137</v>
      </c>
      <c r="D77" s="339"/>
      <c r="E77" s="339"/>
      <c r="F77" s="340"/>
      <c r="G77" s="86">
        <v>1.7600000000000001E-2</v>
      </c>
      <c r="H77" s="114"/>
      <c r="I77" s="99"/>
      <c r="L77" s="34" t="s">
        <v>186</v>
      </c>
      <c r="M77" s="60">
        <v>1.99</v>
      </c>
    </row>
    <row r="78" spans="2:13" x14ac:dyDescent="0.25">
      <c r="B78" s="96"/>
      <c r="C78" s="339" t="s">
        <v>16</v>
      </c>
      <c r="D78" s="339"/>
      <c r="E78" s="339"/>
      <c r="F78" s="339"/>
      <c r="G78" s="339"/>
      <c r="H78" s="104">
        <f>1/_xlfn.AGGREGATE(9,6,G66:G77)</f>
        <v>40.650406504065039</v>
      </c>
      <c r="I78" s="99" t="s">
        <v>40</v>
      </c>
      <c r="L78" s="34" t="s">
        <v>187</v>
      </c>
      <c r="M78" s="60">
        <v>2.21</v>
      </c>
    </row>
    <row r="79" spans="2:13" x14ac:dyDescent="0.25">
      <c r="B79" s="96"/>
      <c r="C79" s="27"/>
      <c r="D79" s="27"/>
      <c r="E79" s="27"/>
      <c r="F79" s="27"/>
      <c r="G79" s="27"/>
      <c r="H79" s="27"/>
      <c r="I79" s="99"/>
      <c r="L79" s="34" t="s">
        <v>188</v>
      </c>
      <c r="M79" s="60">
        <v>1.22</v>
      </c>
    </row>
    <row r="80" spans="2:13" x14ac:dyDescent="0.25">
      <c r="B80" s="96"/>
      <c r="C80" s="27"/>
      <c r="D80" s="27"/>
      <c r="E80" s="27"/>
      <c r="F80" s="27"/>
      <c r="G80" s="105" t="s">
        <v>239</v>
      </c>
      <c r="H80" s="100">
        <f>SUM(H67:H77)</f>
        <v>0</v>
      </c>
      <c r="I80" s="99" t="s">
        <v>40</v>
      </c>
      <c r="L80" s="34" t="s">
        <v>189</v>
      </c>
      <c r="M80" s="60">
        <v>1.41</v>
      </c>
    </row>
    <row r="81" spans="2:13" x14ac:dyDescent="0.25">
      <c r="B81" s="96"/>
      <c r="C81" s="27"/>
      <c r="D81" s="27"/>
      <c r="E81" s="27"/>
      <c r="F81" s="27"/>
      <c r="G81" s="27"/>
      <c r="H81" s="27"/>
      <c r="I81" s="99"/>
      <c r="L81" s="27" t="s">
        <v>190</v>
      </c>
      <c r="M81" s="66">
        <v>1.59</v>
      </c>
    </row>
    <row r="82" spans="2:13" x14ac:dyDescent="0.25">
      <c r="B82" s="106"/>
      <c r="C82" s="107"/>
      <c r="D82" s="107"/>
      <c r="E82" s="107"/>
      <c r="F82" s="107"/>
      <c r="G82" s="107"/>
      <c r="H82" s="107"/>
      <c r="I82" s="108"/>
      <c r="L82" s="34" t="s">
        <v>191</v>
      </c>
      <c r="M82" s="60">
        <v>1.78</v>
      </c>
    </row>
    <row r="83" spans="2:13" s="27" customFormat="1" x14ac:dyDescent="0.25">
      <c r="L83" s="34" t="s">
        <v>192</v>
      </c>
      <c r="M83" s="60">
        <v>1.96</v>
      </c>
    </row>
    <row r="84" spans="2:13" x14ac:dyDescent="0.25">
      <c r="B84" s="93"/>
      <c r="C84" s="94"/>
      <c r="D84" s="94"/>
      <c r="E84" s="94"/>
      <c r="F84" s="94"/>
      <c r="G84" s="94"/>
      <c r="H84" s="94"/>
      <c r="I84" s="95"/>
      <c r="L84" s="34" t="s">
        <v>193</v>
      </c>
      <c r="M84" s="60">
        <v>1.1499999999999999</v>
      </c>
    </row>
    <row r="85" spans="2:13" x14ac:dyDescent="0.25">
      <c r="B85" s="96"/>
      <c r="C85" s="97" t="s">
        <v>243</v>
      </c>
      <c r="D85" s="114"/>
      <c r="E85" s="27"/>
      <c r="F85" s="27"/>
      <c r="G85" s="27"/>
      <c r="H85" s="27"/>
      <c r="I85" s="99"/>
      <c r="L85" s="34" t="s">
        <v>194</v>
      </c>
      <c r="M85" s="60">
        <v>1.3</v>
      </c>
    </row>
    <row r="86" spans="2:13" x14ac:dyDescent="0.25">
      <c r="B86" s="96"/>
      <c r="C86" s="97" t="s">
        <v>138</v>
      </c>
      <c r="D86" s="116"/>
      <c r="E86" s="27" t="s">
        <v>113</v>
      </c>
      <c r="F86" s="27"/>
      <c r="G86" s="27"/>
      <c r="H86" s="27"/>
      <c r="I86" s="99"/>
      <c r="L86" s="34" t="s">
        <v>195</v>
      </c>
      <c r="M86" s="60">
        <v>1.45</v>
      </c>
    </row>
    <row r="87" spans="2:13" x14ac:dyDescent="0.25">
      <c r="B87" s="96"/>
      <c r="C87" s="97" t="s">
        <v>238</v>
      </c>
      <c r="D87" s="100">
        <f>D86*$F$20</f>
        <v>0</v>
      </c>
      <c r="E87" s="27" t="s">
        <v>387</v>
      </c>
      <c r="F87" s="27"/>
      <c r="G87" s="27"/>
      <c r="H87" s="27"/>
      <c r="I87" s="99"/>
      <c r="L87" s="34" t="s">
        <v>196</v>
      </c>
      <c r="M87" s="60">
        <v>1.6</v>
      </c>
    </row>
    <row r="88" spans="2:13" x14ac:dyDescent="0.25">
      <c r="B88" s="96"/>
      <c r="C88" s="27"/>
      <c r="D88" s="27"/>
      <c r="E88" s="27"/>
      <c r="F88" s="27"/>
      <c r="G88" s="27"/>
      <c r="H88" s="133" t="s">
        <v>461</v>
      </c>
      <c r="I88" s="99"/>
      <c r="L88" s="34" t="s">
        <v>197</v>
      </c>
      <c r="M88" s="60">
        <v>1.75</v>
      </c>
    </row>
    <row r="89" spans="2:13" x14ac:dyDescent="0.25">
      <c r="B89" s="96"/>
      <c r="C89" s="341" t="s">
        <v>132</v>
      </c>
      <c r="D89" s="341"/>
      <c r="E89" s="341"/>
      <c r="F89" s="101" t="s">
        <v>133</v>
      </c>
      <c r="G89" s="102" t="s">
        <v>135</v>
      </c>
      <c r="H89" s="102" t="s">
        <v>136</v>
      </c>
      <c r="I89" s="99"/>
      <c r="L89" s="34" t="s">
        <v>198</v>
      </c>
      <c r="M89" s="60">
        <v>1.1000000000000001</v>
      </c>
    </row>
    <row r="90" spans="2:13" x14ac:dyDescent="0.25">
      <c r="B90" s="96"/>
      <c r="C90" s="27"/>
      <c r="D90" s="27"/>
      <c r="E90" s="27"/>
      <c r="F90" s="27"/>
      <c r="G90" s="27"/>
      <c r="H90" s="27"/>
      <c r="I90" s="99"/>
      <c r="L90" s="34" t="s">
        <v>199</v>
      </c>
      <c r="M90" s="60">
        <v>1.23</v>
      </c>
    </row>
    <row r="91" spans="2:13" x14ac:dyDescent="0.25">
      <c r="B91" s="96"/>
      <c r="C91" s="339" t="s">
        <v>134</v>
      </c>
      <c r="D91" s="339"/>
      <c r="E91" s="339"/>
      <c r="F91" s="339"/>
      <c r="G91" s="86">
        <v>7.0000000000000001E-3</v>
      </c>
      <c r="H91" s="100"/>
      <c r="I91" s="99"/>
      <c r="L91" s="34" t="s">
        <v>200</v>
      </c>
      <c r="M91" s="60">
        <v>1.35</v>
      </c>
    </row>
    <row r="92" spans="2:13" x14ac:dyDescent="0.25">
      <c r="B92" s="96"/>
      <c r="C92" s="338" t="s">
        <v>303</v>
      </c>
      <c r="D92" s="338"/>
      <c r="E92" s="338"/>
      <c r="F92" s="111"/>
      <c r="G92" s="103">
        <f>VLOOKUP(C92,$L3:$M124,2,FALSE)</f>
        <v>0</v>
      </c>
      <c r="H92" s="113"/>
      <c r="I92" s="99"/>
      <c r="L92" s="34" t="s">
        <v>201</v>
      </c>
      <c r="M92" s="60">
        <v>1.48</v>
      </c>
    </row>
    <row r="93" spans="2:13" x14ac:dyDescent="0.25">
      <c r="B93" s="96"/>
      <c r="C93" s="338" t="s">
        <v>303</v>
      </c>
      <c r="D93" s="338"/>
      <c r="E93" s="338"/>
      <c r="F93" s="112"/>
      <c r="G93" s="103">
        <f>VLOOKUP(C93,$L3:$M124,2,FALSE)</f>
        <v>0</v>
      </c>
      <c r="H93" s="114"/>
      <c r="I93" s="99"/>
      <c r="L93" s="34" t="s">
        <v>202</v>
      </c>
      <c r="M93" s="60">
        <v>1.6</v>
      </c>
    </row>
    <row r="94" spans="2:13" x14ac:dyDescent="0.25">
      <c r="B94" s="96"/>
      <c r="C94" s="338" t="s">
        <v>303</v>
      </c>
      <c r="D94" s="338"/>
      <c r="E94" s="338"/>
      <c r="F94" s="112"/>
      <c r="G94" s="103">
        <f>VLOOKUP(C94,$L3:$M124,2,FALSE)</f>
        <v>0</v>
      </c>
      <c r="H94" s="114"/>
      <c r="I94" s="99"/>
      <c r="L94" s="69" t="s">
        <v>203</v>
      </c>
    </row>
    <row r="95" spans="2:13" x14ac:dyDescent="0.25">
      <c r="B95" s="96"/>
      <c r="C95" s="338" t="s">
        <v>303</v>
      </c>
      <c r="D95" s="338"/>
      <c r="E95" s="338"/>
      <c r="F95" s="112"/>
      <c r="G95" s="103">
        <f>VLOOKUP(C95,$L3:$M124,2,FALSE)</f>
        <v>0</v>
      </c>
      <c r="H95" s="114"/>
      <c r="I95" s="99"/>
      <c r="L95" s="34" t="s">
        <v>204</v>
      </c>
      <c r="M95" s="60">
        <v>11</v>
      </c>
    </row>
    <row r="96" spans="2:13" x14ac:dyDescent="0.25">
      <c r="B96" s="96"/>
      <c r="C96" s="338" t="s">
        <v>303</v>
      </c>
      <c r="D96" s="338"/>
      <c r="E96" s="338"/>
      <c r="F96" s="112"/>
      <c r="G96" s="103">
        <f>VLOOKUP(C96,$L3:$M124,2,FALSE)</f>
        <v>0</v>
      </c>
      <c r="H96" s="114"/>
      <c r="I96" s="99"/>
      <c r="L96" s="34" t="s">
        <v>204</v>
      </c>
      <c r="M96" s="60">
        <v>13</v>
      </c>
    </row>
    <row r="97" spans="2:13" x14ac:dyDescent="0.25">
      <c r="B97" s="96"/>
      <c r="C97" s="338" t="s">
        <v>303</v>
      </c>
      <c r="D97" s="338"/>
      <c r="E97" s="338"/>
      <c r="F97" s="112"/>
      <c r="G97" s="103">
        <f>VLOOKUP(C97,$L3:$M124,2,FALSE)</f>
        <v>0</v>
      </c>
      <c r="H97" s="114"/>
      <c r="I97" s="99"/>
      <c r="L97" s="34" t="s">
        <v>204</v>
      </c>
      <c r="M97" s="60">
        <v>15</v>
      </c>
    </row>
    <row r="98" spans="2:13" x14ac:dyDescent="0.25">
      <c r="B98" s="96"/>
      <c r="C98" s="338" t="s">
        <v>303</v>
      </c>
      <c r="D98" s="338"/>
      <c r="E98" s="338"/>
      <c r="F98" s="112"/>
      <c r="G98" s="103">
        <f>VLOOKUP(C98,$L3:$M124,2,FALSE)</f>
        <v>0</v>
      </c>
      <c r="H98" s="114"/>
      <c r="I98" s="99"/>
      <c r="L98" s="34" t="s">
        <v>208</v>
      </c>
      <c r="M98" s="60">
        <v>19</v>
      </c>
    </row>
    <row r="99" spans="2:13" x14ac:dyDescent="0.25">
      <c r="B99" s="96"/>
      <c r="C99" s="338" t="s">
        <v>303</v>
      </c>
      <c r="D99" s="338"/>
      <c r="E99" s="338"/>
      <c r="F99" s="112"/>
      <c r="G99" s="103">
        <f>VLOOKUP(C99,$L3:$M124,2,FALSE)</f>
        <v>0</v>
      </c>
      <c r="H99" s="114"/>
      <c r="I99" s="99"/>
      <c r="L99" s="34" t="s">
        <v>205</v>
      </c>
      <c r="M99" s="60">
        <v>21</v>
      </c>
    </row>
    <row r="100" spans="2:13" x14ac:dyDescent="0.25">
      <c r="B100" s="96"/>
      <c r="C100" s="338" t="s">
        <v>303</v>
      </c>
      <c r="D100" s="338"/>
      <c r="E100" s="338"/>
      <c r="F100" s="112"/>
      <c r="G100" s="103">
        <f>VLOOKUP(C100,$L3:$M124,2,FALSE)</f>
        <v>0</v>
      </c>
      <c r="H100" s="114"/>
      <c r="I100" s="99"/>
      <c r="L100" s="34" t="s">
        <v>206</v>
      </c>
      <c r="M100" s="60">
        <v>22</v>
      </c>
    </row>
    <row r="101" spans="2:13" x14ac:dyDescent="0.25">
      <c r="B101" s="96"/>
      <c r="C101" s="338" t="s">
        <v>303</v>
      </c>
      <c r="D101" s="338"/>
      <c r="E101" s="338"/>
      <c r="F101" s="112"/>
      <c r="G101" s="103">
        <f>VLOOKUP(C101,$L3:$M124,2,FALSE)</f>
        <v>0</v>
      </c>
      <c r="H101" s="114"/>
      <c r="I101" s="99"/>
      <c r="L101" s="34" t="s">
        <v>207</v>
      </c>
      <c r="M101" s="60">
        <v>30</v>
      </c>
    </row>
    <row r="102" spans="2:13" x14ac:dyDescent="0.25">
      <c r="B102" s="96"/>
      <c r="C102" s="339" t="s">
        <v>137</v>
      </c>
      <c r="D102" s="339"/>
      <c r="E102" s="339"/>
      <c r="F102" s="340"/>
      <c r="G102" s="86">
        <v>1.7600000000000001E-2</v>
      </c>
      <c r="H102" s="114"/>
      <c r="I102" s="99"/>
      <c r="L102" s="34" t="s">
        <v>209</v>
      </c>
      <c r="M102" s="60">
        <v>38</v>
      </c>
    </row>
    <row r="103" spans="2:13" x14ac:dyDescent="0.25">
      <c r="B103" s="96"/>
      <c r="C103" s="339" t="s">
        <v>16</v>
      </c>
      <c r="D103" s="339"/>
      <c r="E103" s="339"/>
      <c r="F103" s="339"/>
      <c r="G103" s="339"/>
      <c r="H103" s="104">
        <f>1/_xlfn.AGGREGATE(9,6,G91:G102)</f>
        <v>40.650406504065039</v>
      </c>
      <c r="I103" s="99" t="s">
        <v>40</v>
      </c>
      <c r="L103" s="34" t="s">
        <v>225</v>
      </c>
      <c r="M103" s="60">
        <v>3.75</v>
      </c>
    </row>
    <row r="104" spans="2:13" x14ac:dyDescent="0.25">
      <c r="B104" s="96"/>
      <c r="C104" s="27"/>
      <c r="D104" s="27"/>
      <c r="E104" s="27"/>
      <c r="F104" s="27"/>
      <c r="G104" s="27"/>
      <c r="H104" s="27"/>
      <c r="I104" s="99"/>
      <c r="L104" s="34" t="s">
        <v>226</v>
      </c>
      <c r="M104" s="60">
        <v>5</v>
      </c>
    </row>
    <row r="105" spans="2:13" x14ac:dyDescent="0.25">
      <c r="B105" s="96"/>
      <c r="C105" s="27"/>
      <c r="D105" s="27"/>
      <c r="E105" s="27"/>
      <c r="F105" s="27"/>
      <c r="G105" s="105" t="s">
        <v>239</v>
      </c>
      <c r="H105" s="100">
        <f>SUM(H92:H102)</f>
        <v>0</v>
      </c>
      <c r="I105" s="99" t="s">
        <v>40</v>
      </c>
      <c r="L105" s="34" t="s">
        <v>227</v>
      </c>
      <c r="M105" s="60">
        <v>6.25</v>
      </c>
    </row>
    <row r="106" spans="2:13" x14ac:dyDescent="0.25">
      <c r="B106" s="96"/>
      <c r="C106" s="27"/>
      <c r="D106" s="27"/>
      <c r="E106" s="27"/>
      <c r="F106" s="27"/>
      <c r="G106" s="27"/>
      <c r="H106" s="27"/>
      <c r="I106" s="99"/>
      <c r="L106" s="27" t="s">
        <v>228</v>
      </c>
      <c r="M106" s="66">
        <v>7.5</v>
      </c>
    </row>
    <row r="107" spans="2:13" x14ac:dyDescent="0.25">
      <c r="B107" s="106"/>
      <c r="C107" s="107"/>
      <c r="D107" s="107"/>
      <c r="E107" s="107"/>
      <c r="F107" s="107"/>
      <c r="G107" s="107"/>
      <c r="H107" s="107"/>
      <c r="I107" s="108"/>
      <c r="L107" s="27" t="s">
        <v>229</v>
      </c>
      <c r="M107" s="66">
        <v>10</v>
      </c>
    </row>
    <row r="108" spans="2:13" s="27" customFormat="1" x14ac:dyDescent="0.25">
      <c r="L108" s="27" t="s">
        <v>303</v>
      </c>
    </row>
    <row r="109" spans="2:13" s="27" customFormat="1" x14ac:dyDescent="0.25"/>
    <row r="110" spans="2:13" hidden="1" x14ac:dyDescent="0.25">
      <c r="L110" s="34" t="s">
        <v>230</v>
      </c>
      <c r="M110" s="60">
        <v>12.5</v>
      </c>
    </row>
    <row r="111" spans="2:13" hidden="1" x14ac:dyDescent="0.25">
      <c r="L111" s="34" t="s">
        <v>231</v>
      </c>
      <c r="M111" s="60">
        <v>15</v>
      </c>
    </row>
    <row r="112" spans="2:13" hidden="1" x14ac:dyDescent="0.25">
      <c r="L112" s="34" t="s">
        <v>232</v>
      </c>
      <c r="M112" s="60">
        <v>20</v>
      </c>
    </row>
    <row r="113" spans="3:13" hidden="1" x14ac:dyDescent="0.25">
      <c r="L113" s="34" t="s">
        <v>224</v>
      </c>
      <c r="M113" s="60">
        <v>4.0999999999999996</v>
      </c>
    </row>
    <row r="114" spans="3:13" hidden="1" x14ac:dyDescent="0.25">
      <c r="L114" s="34" t="s">
        <v>233</v>
      </c>
      <c r="M114" s="60">
        <v>8.1999999999999993</v>
      </c>
    </row>
    <row r="115" spans="3:13" hidden="1" x14ac:dyDescent="0.25">
      <c r="L115" s="34" t="s">
        <v>234</v>
      </c>
      <c r="M115" s="60">
        <v>12.3</v>
      </c>
    </row>
    <row r="116" spans="3:13" hidden="1" x14ac:dyDescent="0.25">
      <c r="L116" s="34" t="s">
        <v>235</v>
      </c>
      <c r="M116" s="60">
        <v>16.399999999999999</v>
      </c>
    </row>
    <row r="117" spans="3:13" hidden="1" x14ac:dyDescent="0.25">
      <c r="L117" s="69" t="s">
        <v>210</v>
      </c>
    </row>
    <row r="118" spans="3:13" hidden="1" x14ac:dyDescent="0.25">
      <c r="L118" s="34" t="s">
        <v>211</v>
      </c>
      <c r="M118" s="60">
        <v>0.45</v>
      </c>
    </row>
    <row r="119" spans="3:13" hidden="1" x14ac:dyDescent="0.25">
      <c r="L119" s="34" t="s">
        <v>212</v>
      </c>
      <c r="M119" s="60">
        <v>0.56000000000000005</v>
      </c>
    </row>
    <row r="120" spans="3:13" hidden="1" x14ac:dyDescent="0.25">
      <c r="L120" s="69" t="s">
        <v>219</v>
      </c>
    </row>
    <row r="121" spans="3:13" hidden="1" x14ac:dyDescent="0.25">
      <c r="C121" s="34" t="s">
        <v>244</v>
      </c>
      <c r="L121" s="34" t="s">
        <v>223</v>
      </c>
      <c r="M121" s="60">
        <v>0.94</v>
      </c>
    </row>
    <row r="122" spans="3:13" ht="12" hidden="1" x14ac:dyDescent="0.25">
      <c r="C122" s="334" t="s">
        <v>246</v>
      </c>
      <c r="D122" s="335"/>
      <c r="E122" s="335"/>
      <c r="F122" s="335"/>
      <c r="G122" s="336"/>
      <c r="I122" s="109"/>
      <c r="L122" s="34" t="s">
        <v>220</v>
      </c>
      <c r="M122" s="60">
        <v>0</v>
      </c>
    </row>
    <row r="123" spans="3:13" ht="12" hidden="1" x14ac:dyDescent="0.25">
      <c r="C123" s="334" t="s">
        <v>247</v>
      </c>
      <c r="D123" s="335"/>
      <c r="E123" s="335"/>
      <c r="F123" s="335"/>
      <c r="G123" s="336"/>
      <c r="H123" s="60">
        <f>F19*1.5</f>
        <v>7.2000000000000008E-2</v>
      </c>
      <c r="I123" s="98"/>
      <c r="L123" s="34" t="s">
        <v>221</v>
      </c>
      <c r="M123" s="60">
        <v>1.25</v>
      </c>
    </row>
    <row r="124" spans="3:13" ht="12" hidden="1" x14ac:dyDescent="0.25">
      <c r="C124" s="334" t="s">
        <v>245</v>
      </c>
      <c r="D124" s="335"/>
      <c r="E124" s="335"/>
      <c r="F124" s="335"/>
      <c r="G124" s="336"/>
      <c r="H124" s="110">
        <f>F19</f>
        <v>4.8000000000000001E-2</v>
      </c>
      <c r="I124" s="98"/>
      <c r="L124" s="34" t="s">
        <v>222</v>
      </c>
      <c r="M124" s="60">
        <v>0.08</v>
      </c>
    </row>
    <row r="129" spans="13:13" x14ac:dyDescent="0.25"/>
    <row r="130" spans="13:13" hidden="1" x14ac:dyDescent="0.25">
      <c r="M130" s="34"/>
    </row>
    <row r="131" spans="13:13" hidden="1" x14ac:dyDescent="0.25">
      <c r="M131" s="34"/>
    </row>
    <row r="132" spans="13:13" hidden="1" x14ac:dyDescent="0.25">
      <c r="M132" s="34"/>
    </row>
  </sheetData>
  <sheetProtection algorithmName="SHA-512" hashValue="TFhrf338if9ZxltGqzy81OHtC0ngZHWdPgWWYmO1bJqtJXU6hhsNXhLVlfGlFTFXY3UJmdSzS8rEANLaKkpdLw==" saltValue="yPZAv6l/3FLhxC3TS2H64Q==" spinCount="100000" sheet="1" objects="1" scenarios="1"/>
  <mergeCells count="56">
    <mergeCell ref="C53:G53"/>
    <mergeCell ref="C39:E39"/>
    <mergeCell ref="C41:F41"/>
    <mergeCell ref="C20:E20"/>
    <mergeCell ref="C42:E42"/>
    <mergeCell ref="C43:E43"/>
    <mergeCell ref="C44:E44"/>
    <mergeCell ref="C45:E45"/>
    <mergeCell ref="C46:E46"/>
    <mergeCell ref="C47:E47"/>
    <mergeCell ref="C48:E48"/>
    <mergeCell ref="C49:E49"/>
    <mergeCell ref="C50:E50"/>
    <mergeCell ref="C51:E51"/>
    <mergeCell ref="E4:H4"/>
    <mergeCell ref="E5:H5"/>
    <mergeCell ref="E6:H6"/>
    <mergeCell ref="C52:F52"/>
    <mergeCell ref="C18:E18"/>
    <mergeCell ref="C19:E19"/>
    <mergeCell ref="C17:D17"/>
    <mergeCell ref="E17:F17"/>
    <mergeCell ref="C9:H9"/>
    <mergeCell ref="C64:E64"/>
    <mergeCell ref="C66:F66"/>
    <mergeCell ref="C67:E67"/>
    <mergeCell ref="C68:E68"/>
    <mergeCell ref="C69:E69"/>
    <mergeCell ref="C70:E70"/>
    <mergeCell ref="C71:E71"/>
    <mergeCell ref="C72:E72"/>
    <mergeCell ref="C73:E73"/>
    <mergeCell ref="C74:E74"/>
    <mergeCell ref="C94:E94"/>
    <mergeCell ref="C95:E95"/>
    <mergeCell ref="C75:E75"/>
    <mergeCell ref="C76:E76"/>
    <mergeCell ref="C77:F77"/>
    <mergeCell ref="C78:G78"/>
    <mergeCell ref="C89:E89"/>
    <mergeCell ref="C122:G122"/>
    <mergeCell ref="F22:I22"/>
    <mergeCell ref="F23:I23"/>
    <mergeCell ref="C123:G123"/>
    <mergeCell ref="C124:G124"/>
    <mergeCell ref="C101:E101"/>
    <mergeCell ref="C102:F102"/>
    <mergeCell ref="C103:G103"/>
    <mergeCell ref="C96:E96"/>
    <mergeCell ref="C97:E97"/>
    <mergeCell ref="C98:E98"/>
    <mergeCell ref="C99:E99"/>
    <mergeCell ref="C100:E100"/>
    <mergeCell ref="C91:F91"/>
    <mergeCell ref="C92:E92"/>
    <mergeCell ref="C93:E93"/>
  </mergeCells>
  <phoneticPr fontId="10" type="noConversion"/>
  <dataValidations count="2">
    <dataValidation type="list" allowBlank="1" showInputMessage="1" showErrorMessage="1" sqref="E17:F17" xr:uid="{B01C8260-93CD-4E8F-9701-0B0386347E8B}">
      <formula1>$C$12:$C$15</formula1>
    </dataValidation>
    <dataValidation type="list" allowBlank="1" showInputMessage="1" showErrorMessage="1" sqref="C42:E51 C67:E76 C92:E101" xr:uid="{8101B132-2156-43AA-866F-0D5593524D03}">
      <formula1>$L$3:$L$108</formula1>
    </dataValidation>
  </dataValidations>
  <pageMargins left="0.7" right="0.7" top="0.75" bottom="0.75" header="0.3" footer="0.3"/>
  <ignoredErrors>
    <ignoredError sqref="C4:C6" unlockedFormula="1"/>
  </ignoredErrors>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703DD-BAA1-4D51-854B-91A82CD8CE57}">
  <dimension ref="A1:O134"/>
  <sheetViews>
    <sheetView topLeftCell="A27" zoomScale="108" zoomScaleNormal="100" workbookViewId="0">
      <selection activeCell="C44" sqref="C44:E44"/>
    </sheetView>
  </sheetViews>
  <sheetFormatPr baseColWidth="10" defaultColWidth="0" defaultRowHeight="10.8" zeroHeight="1" x14ac:dyDescent="0.25"/>
  <cols>
    <col min="1" max="1" width="5.5546875" style="27" customWidth="1"/>
    <col min="2" max="2" width="11.5546875" style="27" customWidth="1"/>
    <col min="3" max="3" width="43" style="34" customWidth="1"/>
    <col min="4" max="4" width="11.5546875" style="34" customWidth="1"/>
    <col min="5" max="6" width="13.77734375" style="34" customWidth="1"/>
    <col min="7" max="7" width="14.33203125" style="34" customWidth="1"/>
    <col min="8" max="8" width="13.77734375" style="34" customWidth="1"/>
    <col min="9" max="9" width="19.44140625" style="34" customWidth="1"/>
    <col min="10" max="10" width="11.5546875" style="27" customWidth="1"/>
    <col min="11" max="11" width="11.5546875" style="34" hidden="1" customWidth="1"/>
    <col min="12" max="12" width="54.109375" style="34" hidden="1" customWidth="1"/>
    <col min="13" max="13" width="15.109375" style="60" hidden="1" customWidth="1"/>
    <col min="14" max="16384" width="11.5546875" style="34" hidden="1"/>
  </cols>
  <sheetData>
    <row r="1" spans="1:15" s="27" customFormat="1" ht="14.4" x14ac:dyDescent="0.25">
      <c r="A1" s="31"/>
      <c r="B1" s="31"/>
      <c r="C1" s="28" t="s">
        <v>107</v>
      </c>
      <c r="D1" s="31"/>
      <c r="E1" s="31"/>
      <c r="F1" s="68"/>
      <c r="G1" s="68"/>
      <c r="M1" s="66"/>
    </row>
    <row r="2" spans="1:15" s="27" customFormat="1" ht="14.4" x14ac:dyDescent="0.25">
      <c r="A2" s="31"/>
      <c r="B2" s="31"/>
      <c r="C2" s="28" t="s">
        <v>248</v>
      </c>
      <c r="D2" s="31"/>
      <c r="E2" s="31"/>
      <c r="F2" s="68"/>
      <c r="H2" s="117" t="s">
        <v>112</v>
      </c>
      <c r="L2" s="58" t="s">
        <v>144</v>
      </c>
      <c r="M2" s="118" t="s">
        <v>135</v>
      </c>
    </row>
    <row r="3" spans="1:15" s="27" customFormat="1" x14ac:dyDescent="0.25">
      <c r="A3" s="31"/>
      <c r="B3" s="31"/>
      <c r="C3" s="31"/>
      <c r="D3" s="31"/>
      <c r="E3" s="31"/>
      <c r="F3" s="68"/>
      <c r="G3" s="68"/>
      <c r="L3" s="58" t="s">
        <v>143</v>
      </c>
      <c r="M3" s="66"/>
    </row>
    <row r="4" spans="1:15" s="27" customFormat="1" ht="14.4" x14ac:dyDescent="0.25">
      <c r="A4" s="31"/>
      <c r="B4" s="31"/>
      <c r="C4" s="119" t="str">
        <f>'Configuración de Entradas'!C4</f>
        <v>Nombre del Proyecto</v>
      </c>
      <c r="D4" s="345"/>
      <c r="E4" s="345"/>
      <c r="F4" s="345"/>
      <c r="G4" s="345"/>
      <c r="H4" s="345"/>
      <c r="L4" s="27" t="s">
        <v>139</v>
      </c>
      <c r="M4" s="66">
        <v>1.75</v>
      </c>
      <c r="O4" s="121">
        <f>0.5*0.0254</f>
        <v>1.2699999999999999E-2</v>
      </c>
    </row>
    <row r="5" spans="1:15" s="27" customFormat="1" x14ac:dyDescent="0.25">
      <c r="A5" s="31"/>
      <c r="B5" s="31"/>
      <c r="C5" s="122" t="str">
        <f>'Configuración de Entradas'!C5</f>
        <v>Número de Registro</v>
      </c>
      <c r="D5" s="345"/>
      <c r="E5" s="345"/>
      <c r="F5" s="345"/>
      <c r="G5" s="345"/>
      <c r="H5" s="345"/>
      <c r="L5" s="27" t="s">
        <v>140</v>
      </c>
      <c r="M5" s="66">
        <v>2.1800000000000002</v>
      </c>
      <c r="O5" s="121">
        <f>0.75*0.0254</f>
        <v>1.9049999999999997E-2</v>
      </c>
    </row>
    <row r="6" spans="1:15" s="27" customFormat="1" x14ac:dyDescent="0.25">
      <c r="A6" s="31"/>
      <c r="B6" s="31"/>
      <c r="C6" s="122" t="str">
        <f>'Configuración de Entradas'!C6</f>
        <v>Fecha de emisión del formulario</v>
      </c>
      <c r="D6" s="345"/>
      <c r="E6" s="345"/>
      <c r="F6" s="345"/>
      <c r="G6" s="345"/>
      <c r="H6" s="345"/>
      <c r="L6" s="27" t="s">
        <v>141</v>
      </c>
      <c r="M6" s="66">
        <v>2.2999999999999998</v>
      </c>
      <c r="O6" s="121">
        <f>1.5*0.0254</f>
        <v>3.8099999999999995E-2</v>
      </c>
    </row>
    <row r="7" spans="1:15" s="27" customFormat="1" x14ac:dyDescent="0.25">
      <c r="A7" s="31"/>
      <c r="B7" s="31"/>
      <c r="C7" s="122"/>
      <c r="D7" s="120"/>
      <c r="E7" s="120"/>
      <c r="F7" s="120"/>
      <c r="G7" s="120"/>
      <c r="H7" s="120"/>
      <c r="L7" s="27" t="s">
        <v>142</v>
      </c>
      <c r="M7" s="66">
        <v>2.21</v>
      </c>
      <c r="O7" s="121">
        <f>3.5*0.0254</f>
        <v>8.8899999999999993E-2</v>
      </c>
    </row>
    <row r="8" spans="1:15" s="27" customFormat="1" x14ac:dyDescent="0.25">
      <c r="A8" s="31"/>
      <c r="B8" s="31"/>
      <c r="C8" s="58" t="s">
        <v>455</v>
      </c>
      <c r="D8" s="33"/>
      <c r="E8" s="33"/>
      <c r="F8" s="33"/>
      <c r="L8" s="69" t="s">
        <v>47</v>
      </c>
      <c r="M8" s="60"/>
      <c r="N8" s="34"/>
      <c r="O8" s="34"/>
    </row>
    <row r="9" spans="1:15" s="27" customFormat="1" x14ac:dyDescent="0.25">
      <c r="A9" s="31"/>
      <c r="B9" s="31"/>
      <c r="C9" s="346" t="s">
        <v>458</v>
      </c>
      <c r="D9" s="346"/>
      <c r="E9" s="346"/>
      <c r="F9" s="346"/>
      <c r="G9" s="346"/>
      <c r="H9" s="346"/>
      <c r="L9" s="34" t="s">
        <v>285</v>
      </c>
      <c r="M9" s="60">
        <v>3.5000000000000001E-3</v>
      </c>
      <c r="N9" s="34"/>
      <c r="O9" s="34"/>
    </row>
    <row r="10" spans="1:15" s="27" customFormat="1" x14ac:dyDescent="0.25">
      <c r="L10" s="27" t="s">
        <v>272</v>
      </c>
      <c r="M10" s="66">
        <v>5.98</v>
      </c>
    </row>
    <row r="11" spans="1:15" x14ac:dyDescent="0.25">
      <c r="C11" s="73" t="s">
        <v>252</v>
      </c>
      <c r="D11" s="37" t="s">
        <v>5</v>
      </c>
      <c r="E11" s="123" t="s">
        <v>73</v>
      </c>
      <c r="F11" s="123" t="s">
        <v>87</v>
      </c>
      <c r="G11" s="123" t="s">
        <v>97</v>
      </c>
      <c r="H11" s="123" t="s">
        <v>96</v>
      </c>
      <c r="I11" s="27"/>
      <c r="L11" s="27" t="s">
        <v>273</v>
      </c>
      <c r="M11" s="66">
        <v>10.86</v>
      </c>
      <c r="N11" s="27"/>
      <c r="O11" s="27"/>
    </row>
    <row r="12" spans="1:15" x14ac:dyDescent="0.25">
      <c r="C12" s="76"/>
      <c r="D12" s="124"/>
      <c r="E12" s="125"/>
      <c r="F12" s="126"/>
      <c r="G12" s="127"/>
      <c r="H12" s="128"/>
      <c r="I12" s="27"/>
      <c r="L12" s="27" t="s">
        <v>274</v>
      </c>
      <c r="M12" s="66">
        <v>15.38</v>
      </c>
      <c r="N12" s="27"/>
      <c r="O12" s="27"/>
    </row>
    <row r="13" spans="1:15" s="27" customFormat="1" x14ac:dyDescent="0.25">
      <c r="C13" s="129" t="s">
        <v>9</v>
      </c>
      <c r="D13" s="130">
        <v>0.151</v>
      </c>
      <c r="E13" s="130">
        <v>0.123</v>
      </c>
      <c r="F13" s="130">
        <v>0.104</v>
      </c>
      <c r="G13" s="130">
        <v>0.104</v>
      </c>
      <c r="H13" s="130">
        <v>0.09</v>
      </c>
      <c r="L13" s="27" t="s">
        <v>275</v>
      </c>
      <c r="M13" s="66">
        <v>15.87</v>
      </c>
    </row>
    <row r="14" spans="1:15" s="27" customFormat="1" x14ac:dyDescent="0.25">
      <c r="C14" s="131" t="s">
        <v>22</v>
      </c>
      <c r="D14" s="130">
        <v>9.2999999999999999E-2</v>
      </c>
      <c r="E14" s="130">
        <v>9.2999999999999999E-2</v>
      </c>
      <c r="F14" s="130">
        <v>8.4000000000000005E-2</v>
      </c>
      <c r="G14" s="130">
        <v>8.4000000000000005E-2</v>
      </c>
      <c r="H14" s="130">
        <v>8.4000000000000005E-2</v>
      </c>
      <c r="L14" s="27" t="s">
        <v>276</v>
      </c>
      <c r="M14" s="66">
        <v>18.18</v>
      </c>
    </row>
    <row r="15" spans="1:15" s="27" customFormat="1" x14ac:dyDescent="0.25">
      <c r="C15" s="131" t="s">
        <v>21</v>
      </c>
      <c r="D15" s="130">
        <v>0.124</v>
      </c>
      <c r="E15" s="130">
        <v>6.4000000000000001E-2</v>
      </c>
      <c r="F15" s="130">
        <v>6.4000000000000001E-2</v>
      </c>
      <c r="G15" s="130">
        <v>6.4000000000000001E-2</v>
      </c>
      <c r="H15" s="130">
        <v>6.4000000000000001E-2</v>
      </c>
      <c r="L15" s="27" t="s">
        <v>277</v>
      </c>
      <c r="M15" s="66">
        <v>21.73</v>
      </c>
    </row>
    <row r="16" spans="1:15" s="27" customFormat="1" x14ac:dyDescent="0.25">
      <c r="C16" s="131" t="s">
        <v>26</v>
      </c>
      <c r="D16" s="130">
        <v>8.8999999999999996E-2</v>
      </c>
      <c r="E16" s="130">
        <v>8.8999999999999996E-2</v>
      </c>
      <c r="F16" s="130">
        <v>8.8999999999999996E-2</v>
      </c>
      <c r="G16" s="130">
        <v>8.8999999999999996E-2</v>
      </c>
      <c r="H16" s="130">
        <v>6.4000000000000001E-2</v>
      </c>
      <c r="L16" s="34" t="s">
        <v>145</v>
      </c>
      <c r="M16" s="60">
        <v>32.25</v>
      </c>
      <c r="N16" s="34"/>
      <c r="O16" s="34"/>
    </row>
    <row r="17" spans="3:15" s="27" customFormat="1" x14ac:dyDescent="0.25">
      <c r="C17" s="131" t="s">
        <v>27</v>
      </c>
      <c r="D17" s="130">
        <v>8.8999999999999996E-2</v>
      </c>
      <c r="E17" s="130">
        <v>8.8999999999999996E-2</v>
      </c>
      <c r="F17" s="130">
        <v>8.8999999999999996E-2</v>
      </c>
      <c r="G17" s="130">
        <v>8.8999999999999996E-2</v>
      </c>
      <c r="H17" s="130">
        <v>6.4000000000000001E-2</v>
      </c>
      <c r="L17" s="69" t="s">
        <v>281</v>
      </c>
      <c r="M17" s="60"/>
      <c r="N17" s="34"/>
      <c r="O17" s="34"/>
    </row>
    <row r="18" spans="3:15" s="27" customFormat="1" x14ac:dyDescent="0.25">
      <c r="L18" s="34" t="s">
        <v>268</v>
      </c>
      <c r="M18" s="60">
        <v>1.25</v>
      </c>
      <c r="N18" s="34"/>
      <c r="O18" s="34"/>
    </row>
    <row r="19" spans="3:15" ht="10.199999999999999" customHeight="1" x14ac:dyDescent="0.25">
      <c r="C19" s="100" t="s">
        <v>250</v>
      </c>
      <c r="D19" s="347" t="s">
        <v>9</v>
      </c>
      <c r="E19" s="347"/>
      <c r="F19" s="347"/>
      <c r="G19" s="27"/>
      <c r="H19" s="27"/>
      <c r="I19" s="27"/>
      <c r="L19" s="34" t="s">
        <v>269</v>
      </c>
      <c r="M19" s="60">
        <v>2.5</v>
      </c>
    </row>
    <row r="20" spans="3:15" x14ac:dyDescent="0.25">
      <c r="C20" s="343" t="s">
        <v>251</v>
      </c>
      <c r="D20" s="343"/>
      <c r="E20" s="343"/>
      <c r="F20" s="86" t="str">
        <f>'Configuración de Entradas'!B20</f>
        <v>Zona Climática 1A</v>
      </c>
      <c r="G20" s="27"/>
      <c r="H20" s="27"/>
      <c r="I20" s="27"/>
      <c r="L20" s="27" t="s">
        <v>270</v>
      </c>
      <c r="M20" s="66">
        <v>3.75</v>
      </c>
      <c r="N20" s="27"/>
      <c r="O20" s="27"/>
    </row>
    <row r="21" spans="3:15" x14ac:dyDescent="0.25">
      <c r="C21" s="343" t="s">
        <v>10</v>
      </c>
      <c r="D21" s="343"/>
      <c r="E21" s="343"/>
      <c r="F21" s="87">
        <f>VLOOKUP(D19,C11:H16,MATCH(F20,C11:H11,0),FALSE)</f>
        <v>0.151</v>
      </c>
      <c r="G21" s="27" t="s">
        <v>40</v>
      </c>
      <c r="H21" s="27"/>
      <c r="I21" s="27"/>
      <c r="L21" s="34" t="s">
        <v>271</v>
      </c>
      <c r="M21" s="60">
        <v>5</v>
      </c>
    </row>
    <row r="22" spans="3:15" x14ac:dyDescent="0.25">
      <c r="C22" s="343" t="s">
        <v>287</v>
      </c>
      <c r="D22" s="343"/>
      <c r="E22" s="343"/>
      <c r="F22" s="88">
        <f>'Ventana-Fachada'!C33-'Ventana-Fachada'!D33</f>
        <v>0</v>
      </c>
      <c r="G22" s="27" t="s">
        <v>237</v>
      </c>
      <c r="H22" s="27"/>
      <c r="I22" s="27"/>
      <c r="L22" s="34" t="s">
        <v>279</v>
      </c>
      <c r="M22" s="60">
        <v>7.5</v>
      </c>
    </row>
    <row r="23" spans="3:15" s="27" customFormat="1" x14ac:dyDescent="0.25">
      <c r="C23" s="89"/>
      <c r="D23" s="89"/>
      <c r="E23" s="89"/>
      <c r="F23" s="90"/>
      <c r="L23" s="27" t="s">
        <v>280</v>
      </c>
      <c r="M23" s="66">
        <v>10</v>
      </c>
    </row>
    <row r="24" spans="3:15" ht="13.8" x14ac:dyDescent="0.3">
      <c r="C24" s="91" t="s">
        <v>240</v>
      </c>
      <c r="D24" s="243" t="e">
        <f>((H55*D39)+(H80*D64)+(H105*D89))/$F$22</f>
        <v>#DIV/0!</v>
      </c>
      <c r="E24" s="27" t="s">
        <v>40</v>
      </c>
      <c r="F24" s="337"/>
      <c r="G24" s="337"/>
      <c r="H24" s="337"/>
      <c r="I24" s="337"/>
      <c r="L24" s="27" t="s">
        <v>282</v>
      </c>
      <c r="M24" s="66">
        <v>19</v>
      </c>
      <c r="N24" s="27"/>
      <c r="O24" s="27"/>
    </row>
    <row r="25" spans="3:15" ht="13.8" x14ac:dyDescent="0.3">
      <c r="C25" s="91" t="s">
        <v>241</v>
      </c>
      <c r="D25" s="243" t="e">
        <f>((H57*D39)+(H82*D64)+(H107*D89))/$F$22</f>
        <v>#DIV/0!</v>
      </c>
      <c r="E25" s="27" t="s">
        <v>40</v>
      </c>
      <c r="F25" s="337"/>
      <c r="G25" s="337"/>
      <c r="H25" s="337"/>
      <c r="I25" s="337"/>
      <c r="L25" s="27" t="s">
        <v>283</v>
      </c>
      <c r="M25" s="66">
        <v>30</v>
      </c>
      <c r="N25" s="27"/>
      <c r="O25" s="27"/>
    </row>
    <row r="26" spans="3:15" s="27" customFormat="1" ht="13.8" x14ac:dyDescent="0.3">
      <c r="C26" s="92"/>
      <c r="D26" s="92"/>
      <c r="F26" s="90"/>
      <c r="L26" s="27" t="s">
        <v>284</v>
      </c>
      <c r="M26" s="66">
        <v>38</v>
      </c>
    </row>
    <row r="27" spans="3:15" s="27" customFormat="1" ht="13.8" x14ac:dyDescent="0.3">
      <c r="C27" s="92"/>
      <c r="D27" s="92"/>
      <c r="F27" s="90"/>
      <c r="L27" s="58" t="s">
        <v>147</v>
      </c>
      <c r="M27" s="66"/>
    </row>
    <row r="28" spans="3:15" s="27" customFormat="1" ht="13.8" x14ac:dyDescent="0.3">
      <c r="C28" s="92"/>
      <c r="D28" s="92"/>
      <c r="F28" s="90"/>
      <c r="L28" s="27" t="s">
        <v>213</v>
      </c>
      <c r="M28" s="66">
        <v>0.13</v>
      </c>
    </row>
    <row r="29" spans="3:15" s="27" customFormat="1" ht="13.8" x14ac:dyDescent="0.3">
      <c r="C29" s="92"/>
      <c r="D29" s="92"/>
      <c r="F29" s="90"/>
      <c r="L29" s="27" t="s">
        <v>214</v>
      </c>
      <c r="M29" s="66">
        <v>0.25</v>
      </c>
    </row>
    <row r="30" spans="3:15" s="27" customFormat="1" ht="13.8" x14ac:dyDescent="0.3">
      <c r="C30" s="92"/>
      <c r="D30" s="92"/>
      <c r="F30" s="90"/>
      <c r="L30" s="27" t="s">
        <v>215</v>
      </c>
      <c r="M30" s="66">
        <v>0.38</v>
      </c>
    </row>
    <row r="31" spans="3:15" s="27" customFormat="1" ht="13.8" x14ac:dyDescent="0.3">
      <c r="C31" s="92"/>
      <c r="D31" s="92"/>
      <c r="F31" s="90"/>
      <c r="L31" s="27" t="s">
        <v>216</v>
      </c>
      <c r="M31" s="66">
        <v>0.5</v>
      </c>
    </row>
    <row r="32" spans="3:15" s="27" customFormat="1" ht="13.8" x14ac:dyDescent="0.3">
      <c r="C32" s="92"/>
      <c r="D32" s="92"/>
      <c r="F32" s="90"/>
      <c r="L32" s="27" t="s">
        <v>217</v>
      </c>
      <c r="M32" s="66">
        <v>0.63</v>
      </c>
    </row>
    <row r="33" spans="2:15" s="27" customFormat="1" ht="13.8" x14ac:dyDescent="0.3">
      <c r="C33" s="92"/>
      <c r="D33" s="92"/>
      <c r="F33" s="90"/>
      <c r="L33" s="34" t="s">
        <v>218</v>
      </c>
      <c r="M33" s="60">
        <v>0.75</v>
      </c>
      <c r="N33" s="34"/>
      <c r="O33" s="34"/>
    </row>
    <row r="34" spans="2:15" s="27" customFormat="1" ht="13.8" x14ac:dyDescent="0.3">
      <c r="C34" s="92"/>
      <c r="D34" s="92"/>
      <c r="F34" s="90"/>
      <c r="L34" s="34" t="s">
        <v>148</v>
      </c>
      <c r="M34" s="60">
        <v>5.85</v>
      </c>
      <c r="N34" s="34"/>
      <c r="O34" s="34"/>
    </row>
    <row r="35" spans="2:15" s="27" customFormat="1" x14ac:dyDescent="0.25">
      <c r="L35" s="34" t="s">
        <v>149</v>
      </c>
      <c r="M35" s="60">
        <v>8.35</v>
      </c>
      <c r="N35" s="34"/>
      <c r="O35" s="34"/>
    </row>
    <row r="36" spans="2:15" x14ac:dyDescent="0.25">
      <c r="B36" s="93"/>
      <c r="C36" s="94"/>
      <c r="D36" s="94"/>
      <c r="E36" s="94"/>
      <c r="F36" s="94"/>
      <c r="G36" s="94"/>
      <c r="H36" s="94"/>
      <c r="I36" s="95"/>
      <c r="L36" s="34" t="s">
        <v>150</v>
      </c>
      <c r="M36" s="60">
        <v>10.85</v>
      </c>
    </row>
    <row r="37" spans="2:15" x14ac:dyDescent="0.25">
      <c r="B37" s="96"/>
      <c r="C37" s="97" t="s">
        <v>253</v>
      </c>
      <c r="D37" s="114"/>
      <c r="E37" s="27"/>
      <c r="F37" s="27"/>
      <c r="G37" s="27"/>
      <c r="H37" s="27"/>
      <c r="I37" s="99"/>
      <c r="L37" s="34" t="s">
        <v>151</v>
      </c>
      <c r="M37" s="60">
        <v>13.35</v>
      </c>
    </row>
    <row r="38" spans="2:15" x14ac:dyDescent="0.25">
      <c r="B38" s="96"/>
      <c r="C38" s="97" t="s">
        <v>254</v>
      </c>
      <c r="D38" s="115"/>
      <c r="E38" s="27" t="s">
        <v>113</v>
      </c>
      <c r="F38" s="27"/>
      <c r="G38" s="27"/>
      <c r="H38" s="27"/>
      <c r="I38" s="99"/>
      <c r="L38" s="34" t="s">
        <v>152</v>
      </c>
      <c r="M38" s="60">
        <v>15.85</v>
      </c>
    </row>
    <row r="39" spans="2:15" x14ac:dyDescent="0.25">
      <c r="B39" s="96"/>
      <c r="C39" s="97" t="s">
        <v>238</v>
      </c>
      <c r="D39" s="100">
        <f>D38*$F$22</f>
        <v>0</v>
      </c>
      <c r="E39" s="27" t="s">
        <v>387</v>
      </c>
      <c r="F39" s="27"/>
      <c r="G39" s="27"/>
      <c r="H39" s="27"/>
      <c r="I39" s="99"/>
      <c r="L39" s="34" t="s">
        <v>153</v>
      </c>
      <c r="M39" s="60">
        <v>4.49</v>
      </c>
    </row>
    <row r="40" spans="2:15" x14ac:dyDescent="0.25">
      <c r="B40" s="96"/>
      <c r="C40" s="27"/>
      <c r="D40" s="27"/>
      <c r="E40" s="27"/>
      <c r="F40" s="27"/>
      <c r="G40" s="27"/>
      <c r="H40" s="133" t="s">
        <v>461</v>
      </c>
      <c r="I40" s="99"/>
      <c r="L40" s="34" t="s">
        <v>154</v>
      </c>
      <c r="M40" s="60">
        <v>6.3</v>
      </c>
    </row>
    <row r="41" spans="2:15" x14ac:dyDescent="0.25">
      <c r="B41" s="96"/>
      <c r="C41" s="341" t="s">
        <v>132</v>
      </c>
      <c r="D41" s="341"/>
      <c r="E41" s="341"/>
      <c r="F41" s="101" t="s">
        <v>133</v>
      </c>
      <c r="G41" s="102" t="s">
        <v>135</v>
      </c>
      <c r="H41" s="102" t="s">
        <v>136</v>
      </c>
      <c r="I41" s="99"/>
      <c r="L41" s="34" t="s">
        <v>155</v>
      </c>
      <c r="M41" s="60">
        <v>8.1199999999999992</v>
      </c>
    </row>
    <row r="42" spans="2:15" x14ac:dyDescent="0.25">
      <c r="B42" s="96"/>
      <c r="C42" s="27"/>
      <c r="D42" s="27"/>
      <c r="E42" s="27"/>
      <c r="F42" s="27"/>
      <c r="G42" s="27"/>
      <c r="H42" s="27"/>
      <c r="I42" s="99"/>
      <c r="L42" s="34" t="s">
        <v>156</v>
      </c>
      <c r="M42" s="60">
        <v>9.94</v>
      </c>
    </row>
    <row r="43" spans="2:15" x14ac:dyDescent="0.25">
      <c r="B43" s="96"/>
      <c r="C43" s="339" t="s">
        <v>134</v>
      </c>
      <c r="D43" s="339"/>
      <c r="E43" s="339"/>
      <c r="F43" s="339"/>
      <c r="G43" s="86">
        <v>7.0000000000000001E-3</v>
      </c>
      <c r="H43" s="100"/>
      <c r="I43" s="99"/>
      <c r="L43" s="34" t="s">
        <v>157</v>
      </c>
      <c r="M43" s="60">
        <v>11.76</v>
      </c>
    </row>
    <row r="44" spans="2:15" ht="10.199999999999999" customHeight="1" x14ac:dyDescent="0.25">
      <c r="B44" s="96"/>
      <c r="C44" s="338" t="s">
        <v>303</v>
      </c>
      <c r="D44" s="338"/>
      <c r="E44" s="338"/>
      <c r="F44" s="111"/>
      <c r="G44" s="103">
        <f>VLOOKUP(C44,$L$3:$M$131,2,FALSE)</f>
        <v>0</v>
      </c>
      <c r="H44" s="113"/>
      <c r="I44" s="99"/>
      <c r="L44" s="34" t="s">
        <v>158</v>
      </c>
      <c r="M44" s="60">
        <v>4.71</v>
      </c>
    </row>
    <row r="45" spans="2:15" ht="10.199999999999999" customHeight="1" x14ac:dyDescent="0.25">
      <c r="B45" s="96"/>
      <c r="C45" s="338" t="s">
        <v>303</v>
      </c>
      <c r="D45" s="338"/>
      <c r="E45" s="338"/>
      <c r="F45" s="112"/>
      <c r="G45" s="103">
        <f t="shared" ref="G45:G53" si="0">VLOOKUP(C45,$L$3:$M$131,2,FALSE)</f>
        <v>0</v>
      </c>
      <c r="H45" s="114"/>
      <c r="I45" s="99"/>
      <c r="L45" s="34" t="s">
        <v>159</v>
      </c>
      <c r="M45" s="60">
        <v>5.14</v>
      </c>
    </row>
    <row r="46" spans="2:15" ht="10.199999999999999" customHeight="1" x14ac:dyDescent="0.25">
      <c r="B46" s="96"/>
      <c r="C46" s="338" t="s">
        <v>303</v>
      </c>
      <c r="D46" s="338"/>
      <c r="E46" s="338"/>
      <c r="F46" s="112"/>
      <c r="G46" s="103">
        <f t="shared" si="0"/>
        <v>0</v>
      </c>
      <c r="H46" s="114"/>
      <c r="I46" s="99"/>
      <c r="L46" s="34" t="s">
        <v>160</v>
      </c>
      <c r="M46" s="60">
        <v>6.56</v>
      </c>
    </row>
    <row r="47" spans="2:15" ht="10.199999999999999" customHeight="1" x14ac:dyDescent="0.25">
      <c r="B47" s="96"/>
      <c r="C47" s="338" t="s">
        <v>303</v>
      </c>
      <c r="D47" s="338"/>
      <c r="E47" s="338"/>
      <c r="F47" s="112"/>
      <c r="G47" s="103">
        <f t="shared" si="0"/>
        <v>0</v>
      </c>
      <c r="H47" s="114"/>
      <c r="I47" s="99"/>
      <c r="L47" s="34" t="s">
        <v>161</v>
      </c>
      <c r="M47" s="60">
        <v>7.99</v>
      </c>
    </row>
    <row r="48" spans="2:15" ht="10.199999999999999" customHeight="1" x14ac:dyDescent="0.25">
      <c r="B48" s="96"/>
      <c r="C48" s="338" t="s">
        <v>303</v>
      </c>
      <c r="D48" s="338"/>
      <c r="E48" s="338"/>
      <c r="F48" s="112"/>
      <c r="G48" s="103">
        <f t="shared" si="0"/>
        <v>0</v>
      </c>
      <c r="H48" s="114"/>
      <c r="I48" s="99"/>
      <c r="L48" s="34" t="s">
        <v>162</v>
      </c>
      <c r="M48" s="60">
        <v>9.42</v>
      </c>
    </row>
    <row r="49" spans="2:15" ht="10.199999999999999" customHeight="1" x14ac:dyDescent="0.25">
      <c r="B49" s="96"/>
      <c r="C49" s="338" t="s">
        <v>303</v>
      </c>
      <c r="D49" s="338"/>
      <c r="E49" s="338"/>
      <c r="F49" s="112"/>
      <c r="G49" s="103">
        <f t="shared" si="0"/>
        <v>0</v>
      </c>
      <c r="H49" s="114"/>
      <c r="I49" s="99"/>
      <c r="L49" s="34" t="s">
        <v>163</v>
      </c>
      <c r="M49" s="60">
        <v>3.2</v>
      </c>
    </row>
    <row r="50" spans="2:15" ht="10.199999999999999" customHeight="1" x14ac:dyDescent="0.25">
      <c r="B50" s="96"/>
      <c r="C50" s="338" t="s">
        <v>303</v>
      </c>
      <c r="D50" s="338"/>
      <c r="E50" s="338"/>
      <c r="F50" s="112"/>
      <c r="G50" s="103">
        <f t="shared" si="0"/>
        <v>0</v>
      </c>
      <c r="H50" s="114"/>
      <c r="I50" s="99"/>
      <c r="L50" s="34" t="s">
        <v>164</v>
      </c>
      <c r="M50" s="60">
        <v>4.38</v>
      </c>
    </row>
    <row r="51" spans="2:15" ht="10.199999999999999" customHeight="1" x14ac:dyDescent="0.25">
      <c r="B51" s="96"/>
      <c r="C51" s="338" t="s">
        <v>303</v>
      </c>
      <c r="D51" s="338"/>
      <c r="E51" s="338"/>
      <c r="F51" s="112"/>
      <c r="G51" s="103">
        <f t="shared" si="0"/>
        <v>0</v>
      </c>
      <c r="H51" s="114"/>
      <c r="I51" s="99"/>
      <c r="L51" s="34" t="s">
        <v>165</v>
      </c>
      <c r="M51" s="60">
        <v>5.56</v>
      </c>
    </row>
    <row r="52" spans="2:15" ht="10.199999999999999" customHeight="1" x14ac:dyDescent="0.25">
      <c r="B52" s="96"/>
      <c r="C52" s="338" t="s">
        <v>303</v>
      </c>
      <c r="D52" s="338"/>
      <c r="E52" s="338"/>
      <c r="F52" s="112"/>
      <c r="G52" s="103">
        <f t="shared" si="0"/>
        <v>0</v>
      </c>
      <c r="H52" s="114"/>
      <c r="I52" s="99"/>
      <c r="L52" s="34" t="s">
        <v>166</v>
      </c>
      <c r="M52" s="60">
        <v>6.73</v>
      </c>
    </row>
    <row r="53" spans="2:15" ht="10.199999999999999" customHeight="1" x14ac:dyDescent="0.25">
      <c r="B53" s="96"/>
      <c r="C53" s="338" t="s">
        <v>303</v>
      </c>
      <c r="D53" s="338"/>
      <c r="E53" s="338"/>
      <c r="F53" s="112"/>
      <c r="G53" s="103">
        <f t="shared" si="0"/>
        <v>0</v>
      </c>
      <c r="H53" s="114"/>
      <c r="I53" s="99"/>
      <c r="L53" s="34" t="s">
        <v>167</v>
      </c>
      <c r="M53" s="60">
        <v>7.91</v>
      </c>
    </row>
    <row r="54" spans="2:15" x14ac:dyDescent="0.25">
      <c r="B54" s="96"/>
      <c r="C54" s="339" t="s">
        <v>137</v>
      </c>
      <c r="D54" s="339"/>
      <c r="E54" s="339"/>
      <c r="F54" s="340"/>
      <c r="G54" s="86">
        <v>1.7600000000000001E-2</v>
      </c>
      <c r="H54" s="114"/>
      <c r="I54" s="99"/>
      <c r="L54" s="34" t="s">
        <v>168</v>
      </c>
      <c r="M54" s="60">
        <v>1.78</v>
      </c>
    </row>
    <row r="55" spans="2:15" x14ac:dyDescent="0.25">
      <c r="B55" s="96"/>
      <c r="C55" s="339" t="s">
        <v>16</v>
      </c>
      <c r="D55" s="339"/>
      <c r="E55" s="339"/>
      <c r="F55" s="339"/>
      <c r="G55" s="339"/>
      <c r="H55" s="104">
        <f>1/_xlfn.AGGREGATE(9,6,G43:G54)</f>
        <v>40.650406504065039</v>
      </c>
      <c r="I55" s="99" t="s">
        <v>40</v>
      </c>
      <c r="L55" s="34" t="s">
        <v>169</v>
      </c>
      <c r="M55" s="60">
        <v>2.25</v>
      </c>
    </row>
    <row r="56" spans="2:15" x14ac:dyDescent="0.25">
      <c r="B56" s="96"/>
      <c r="C56" s="27"/>
      <c r="D56" s="27"/>
      <c r="E56" s="27"/>
      <c r="F56" s="27"/>
      <c r="G56" s="27"/>
      <c r="H56" s="27"/>
      <c r="I56" s="99"/>
      <c r="L56" s="34" t="s">
        <v>170</v>
      </c>
      <c r="M56" s="60">
        <v>2.71</v>
      </c>
    </row>
    <row r="57" spans="2:15" x14ac:dyDescent="0.25">
      <c r="B57" s="96"/>
      <c r="C57" s="27"/>
      <c r="D57" s="27"/>
      <c r="E57" s="27"/>
      <c r="F57" s="27"/>
      <c r="G57" s="105" t="s">
        <v>239</v>
      </c>
      <c r="H57" s="100">
        <f>SUM(H44:H54)</f>
        <v>0</v>
      </c>
      <c r="I57" s="99" t="s">
        <v>40</v>
      </c>
      <c r="L57" s="27" t="s">
        <v>171</v>
      </c>
      <c r="M57" s="66">
        <v>3.18</v>
      </c>
      <c r="N57" s="27"/>
      <c r="O57" s="27"/>
    </row>
    <row r="58" spans="2:15" x14ac:dyDescent="0.25">
      <c r="B58" s="96"/>
      <c r="C58" s="27"/>
      <c r="D58" s="27"/>
      <c r="E58" s="27"/>
      <c r="F58" s="27"/>
      <c r="G58" s="27"/>
      <c r="H58" s="27"/>
      <c r="I58" s="99"/>
      <c r="L58" s="34" t="s">
        <v>172</v>
      </c>
      <c r="M58" s="60">
        <v>3.64</v>
      </c>
    </row>
    <row r="59" spans="2:15" x14ac:dyDescent="0.25">
      <c r="B59" s="106"/>
      <c r="C59" s="107"/>
      <c r="D59" s="107"/>
      <c r="E59" s="107"/>
      <c r="F59" s="107"/>
      <c r="G59" s="107"/>
      <c r="H59" s="107"/>
      <c r="I59" s="108"/>
      <c r="L59" s="34" t="s">
        <v>168</v>
      </c>
      <c r="M59" s="60">
        <v>1.78</v>
      </c>
    </row>
    <row r="60" spans="2:15" s="27" customFormat="1" x14ac:dyDescent="0.25">
      <c r="L60" s="34" t="s">
        <v>169</v>
      </c>
      <c r="M60" s="60">
        <v>2.25</v>
      </c>
      <c r="N60" s="34"/>
      <c r="O60" s="34"/>
    </row>
    <row r="61" spans="2:15" x14ac:dyDescent="0.25">
      <c r="B61" s="93"/>
      <c r="C61" s="94"/>
      <c r="D61" s="94"/>
      <c r="E61" s="94"/>
      <c r="F61" s="94"/>
      <c r="G61" s="94"/>
      <c r="H61" s="94"/>
      <c r="I61" s="95"/>
      <c r="L61" s="34" t="s">
        <v>170</v>
      </c>
      <c r="M61" s="60">
        <v>2.71</v>
      </c>
    </row>
    <row r="62" spans="2:15" x14ac:dyDescent="0.25">
      <c r="B62" s="96"/>
      <c r="C62" s="97" t="s">
        <v>385</v>
      </c>
      <c r="D62" s="114"/>
      <c r="E62" s="27"/>
      <c r="F62" s="27"/>
      <c r="G62" s="27"/>
      <c r="H62" s="27"/>
      <c r="I62" s="99"/>
      <c r="L62" s="34" t="s">
        <v>171</v>
      </c>
      <c r="M62" s="60">
        <v>3.18</v>
      </c>
    </row>
    <row r="63" spans="2:15" x14ac:dyDescent="0.25">
      <c r="B63" s="96"/>
      <c r="C63" s="97" t="s">
        <v>254</v>
      </c>
      <c r="D63" s="116"/>
      <c r="E63" s="27" t="s">
        <v>113</v>
      </c>
      <c r="F63" s="27"/>
      <c r="G63" s="27"/>
      <c r="H63" s="27"/>
      <c r="I63" s="99"/>
      <c r="L63" s="34" t="s">
        <v>172</v>
      </c>
      <c r="M63" s="60">
        <v>3.64</v>
      </c>
    </row>
    <row r="64" spans="2:15" x14ac:dyDescent="0.25">
      <c r="B64" s="96"/>
      <c r="C64" s="97" t="s">
        <v>238</v>
      </c>
      <c r="D64" s="100">
        <f>D63*$F$22</f>
        <v>0</v>
      </c>
      <c r="E64" s="27" t="s">
        <v>387</v>
      </c>
      <c r="F64" s="27"/>
      <c r="G64" s="27"/>
      <c r="H64" s="27"/>
      <c r="I64" s="99"/>
      <c r="L64" s="34" t="s">
        <v>173</v>
      </c>
      <c r="M64" s="60">
        <v>1.56</v>
      </c>
    </row>
    <row r="65" spans="2:13" x14ac:dyDescent="0.25">
      <c r="B65" s="96"/>
      <c r="C65" s="27"/>
      <c r="D65" s="27"/>
      <c r="E65" s="27"/>
      <c r="F65" s="27"/>
      <c r="G65" s="27"/>
      <c r="H65" s="133" t="s">
        <v>461</v>
      </c>
      <c r="I65" s="99"/>
      <c r="L65" s="34" t="s">
        <v>174</v>
      </c>
      <c r="M65" s="60">
        <v>1.92</v>
      </c>
    </row>
    <row r="66" spans="2:13" x14ac:dyDescent="0.25">
      <c r="B66" s="96"/>
      <c r="C66" s="341" t="s">
        <v>132</v>
      </c>
      <c r="D66" s="341"/>
      <c r="E66" s="341"/>
      <c r="F66" s="101" t="s">
        <v>133</v>
      </c>
      <c r="G66" s="102" t="s">
        <v>135</v>
      </c>
      <c r="H66" s="102" t="s">
        <v>136</v>
      </c>
      <c r="I66" s="99"/>
      <c r="L66" s="34" t="s">
        <v>175</v>
      </c>
      <c r="M66" s="60">
        <v>2.2799999999999998</v>
      </c>
    </row>
    <row r="67" spans="2:13" x14ac:dyDescent="0.25">
      <c r="B67" s="96"/>
      <c r="C67" s="27"/>
      <c r="D67" s="27"/>
      <c r="E67" s="27"/>
      <c r="F67" s="27"/>
      <c r="G67" s="27"/>
      <c r="H67" s="27"/>
      <c r="I67" s="99"/>
      <c r="L67" s="34" t="s">
        <v>176</v>
      </c>
      <c r="M67" s="60">
        <v>2.64</v>
      </c>
    </row>
    <row r="68" spans="2:13" x14ac:dyDescent="0.25">
      <c r="B68" s="96"/>
      <c r="C68" s="339" t="s">
        <v>134</v>
      </c>
      <c r="D68" s="339"/>
      <c r="E68" s="339"/>
      <c r="F68" s="339"/>
      <c r="G68" s="86">
        <v>7.0000000000000001E-3</v>
      </c>
      <c r="H68" s="100"/>
      <c r="I68" s="99"/>
      <c r="L68" s="34" t="s">
        <v>177</v>
      </c>
      <c r="M68" s="60">
        <v>2.99</v>
      </c>
    </row>
    <row r="69" spans="2:13" x14ac:dyDescent="0.25">
      <c r="B69" s="96"/>
      <c r="C69" s="338" t="s">
        <v>303</v>
      </c>
      <c r="D69" s="338"/>
      <c r="E69" s="338"/>
      <c r="F69" s="111"/>
      <c r="G69" s="103">
        <f>VLOOKUP(C69,$L$3:$M$131,2,FALSE)</f>
        <v>0</v>
      </c>
      <c r="H69" s="113"/>
      <c r="I69" s="99"/>
      <c r="L69" s="34" t="s">
        <v>178</v>
      </c>
      <c r="M69" s="60">
        <v>1.41</v>
      </c>
    </row>
    <row r="70" spans="2:13" x14ac:dyDescent="0.25">
      <c r="B70" s="96"/>
      <c r="C70" s="338" t="s">
        <v>303</v>
      </c>
      <c r="D70" s="338"/>
      <c r="E70" s="338"/>
      <c r="F70" s="112"/>
      <c r="G70" s="103">
        <f t="shared" ref="G70:G78" si="1">VLOOKUP(C70,$L$3:$M$131,2,FALSE)</f>
        <v>0</v>
      </c>
      <c r="H70" s="114"/>
      <c r="I70" s="99"/>
      <c r="L70" s="34" t="s">
        <v>179</v>
      </c>
      <c r="M70" s="60">
        <v>1.7</v>
      </c>
    </row>
    <row r="71" spans="2:13" x14ac:dyDescent="0.25">
      <c r="B71" s="96"/>
      <c r="C71" s="338" t="s">
        <v>303</v>
      </c>
      <c r="D71" s="338"/>
      <c r="E71" s="338"/>
      <c r="F71" s="112"/>
      <c r="G71" s="103">
        <f t="shared" si="1"/>
        <v>0</v>
      </c>
      <c r="H71" s="114"/>
      <c r="I71" s="99"/>
      <c r="L71" s="34" t="s">
        <v>180</v>
      </c>
      <c r="M71" s="60">
        <v>1.98</v>
      </c>
    </row>
    <row r="72" spans="2:13" x14ac:dyDescent="0.25">
      <c r="B72" s="96"/>
      <c r="C72" s="338" t="s">
        <v>303</v>
      </c>
      <c r="D72" s="338"/>
      <c r="E72" s="338"/>
      <c r="F72" s="112"/>
      <c r="G72" s="103">
        <f t="shared" si="1"/>
        <v>0</v>
      </c>
      <c r="H72" s="114"/>
      <c r="I72" s="99"/>
      <c r="L72" s="34" t="s">
        <v>181</v>
      </c>
      <c r="M72" s="60">
        <v>2.2599999999999998</v>
      </c>
    </row>
    <row r="73" spans="2:13" x14ac:dyDescent="0.25">
      <c r="B73" s="96"/>
      <c r="C73" s="338" t="s">
        <v>303</v>
      </c>
      <c r="D73" s="338"/>
      <c r="E73" s="338"/>
      <c r="F73" s="112"/>
      <c r="G73" s="103">
        <f t="shared" si="1"/>
        <v>0</v>
      </c>
      <c r="H73" s="114"/>
      <c r="I73" s="99"/>
      <c r="L73" s="34" t="s">
        <v>182</v>
      </c>
      <c r="M73" s="60">
        <v>2.54</v>
      </c>
    </row>
    <row r="74" spans="2:13" x14ac:dyDescent="0.25">
      <c r="B74" s="96"/>
      <c r="C74" s="338" t="s">
        <v>303</v>
      </c>
      <c r="D74" s="338"/>
      <c r="E74" s="338"/>
      <c r="F74" s="112"/>
      <c r="G74" s="103">
        <f t="shared" si="1"/>
        <v>0</v>
      </c>
      <c r="H74" s="114"/>
      <c r="I74" s="99"/>
      <c r="L74" s="34" t="s">
        <v>183</v>
      </c>
      <c r="M74" s="60">
        <v>1.3</v>
      </c>
    </row>
    <row r="75" spans="2:13" x14ac:dyDescent="0.25">
      <c r="B75" s="96"/>
      <c r="C75" s="338" t="s">
        <v>303</v>
      </c>
      <c r="D75" s="338"/>
      <c r="E75" s="338"/>
      <c r="F75" s="112"/>
      <c r="G75" s="103">
        <f t="shared" si="1"/>
        <v>0</v>
      </c>
      <c r="H75" s="114"/>
      <c r="I75" s="99"/>
      <c r="L75" s="34" t="s">
        <v>184</v>
      </c>
      <c r="M75" s="60">
        <v>1.53</v>
      </c>
    </row>
    <row r="76" spans="2:13" x14ac:dyDescent="0.25">
      <c r="B76" s="96"/>
      <c r="C76" s="338" t="s">
        <v>303</v>
      </c>
      <c r="D76" s="338"/>
      <c r="E76" s="338"/>
      <c r="F76" s="112"/>
      <c r="G76" s="103">
        <f t="shared" si="1"/>
        <v>0</v>
      </c>
      <c r="H76" s="114"/>
      <c r="I76" s="99"/>
      <c r="L76" s="34" t="s">
        <v>185</v>
      </c>
      <c r="M76" s="60">
        <v>1.76</v>
      </c>
    </row>
    <row r="77" spans="2:13" x14ac:dyDescent="0.25">
      <c r="B77" s="96"/>
      <c r="C77" s="338" t="s">
        <v>303</v>
      </c>
      <c r="D77" s="338"/>
      <c r="E77" s="338"/>
      <c r="F77" s="112"/>
      <c r="G77" s="103">
        <f t="shared" si="1"/>
        <v>0</v>
      </c>
      <c r="H77" s="114"/>
      <c r="I77" s="99"/>
      <c r="L77" s="34" t="s">
        <v>186</v>
      </c>
      <c r="M77" s="60">
        <v>1.99</v>
      </c>
    </row>
    <row r="78" spans="2:13" x14ac:dyDescent="0.25">
      <c r="B78" s="96"/>
      <c r="C78" s="338" t="s">
        <v>303</v>
      </c>
      <c r="D78" s="338"/>
      <c r="E78" s="338"/>
      <c r="F78" s="112"/>
      <c r="G78" s="103">
        <f t="shared" si="1"/>
        <v>0</v>
      </c>
      <c r="H78" s="114"/>
      <c r="I78" s="99"/>
      <c r="L78" s="34" t="s">
        <v>187</v>
      </c>
      <c r="M78" s="60">
        <v>2.21</v>
      </c>
    </row>
    <row r="79" spans="2:13" x14ac:dyDescent="0.25">
      <c r="B79" s="96"/>
      <c r="C79" s="339" t="s">
        <v>137</v>
      </c>
      <c r="D79" s="339"/>
      <c r="E79" s="339"/>
      <c r="F79" s="340"/>
      <c r="G79" s="86">
        <v>1.7600000000000001E-2</v>
      </c>
      <c r="H79" s="114"/>
      <c r="I79" s="99"/>
      <c r="L79" s="34" t="s">
        <v>188</v>
      </c>
      <c r="M79" s="60">
        <v>1.22</v>
      </c>
    </row>
    <row r="80" spans="2:13" x14ac:dyDescent="0.25">
      <c r="B80" s="96"/>
      <c r="C80" s="339" t="s">
        <v>16</v>
      </c>
      <c r="D80" s="339"/>
      <c r="E80" s="339"/>
      <c r="F80" s="339"/>
      <c r="G80" s="339"/>
      <c r="H80" s="104">
        <f>1/_xlfn.AGGREGATE(9,6,G68:G79)</f>
        <v>40.650406504065039</v>
      </c>
      <c r="I80" s="99" t="s">
        <v>40</v>
      </c>
      <c r="L80" s="34" t="s">
        <v>189</v>
      </c>
      <c r="M80" s="60">
        <v>1.41</v>
      </c>
    </row>
    <row r="81" spans="2:15" x14ac:dyDescent="0.25">
      <c r="B81" s="96"/>
      <c r="C81" s="27"/>
      <c r="D81" s="27"/>
      <c r="E81" s="27"/>
      <c r="F81" s="27"/>
      <c r="G81" s="27"/>
      <c r="H81" s="27"/>
      <c r="I81" s="99"/>
      <c r="L81" s="34" t="s">
        <v>190</v>
      </c>
      <c r="M81" s="60">
        <v>1.59</v>
      </c>
    </row>
    <row r="82" spans="2:15" x14ac:dyDescent="0.25">
      <c r="B82" s="96"/>
      <c r="C82" s="27"/>
      <c r="D82" s="27"/>
      <c r="E82" s="27"/>
      <c r="F82" s="27"/>
      <c r="G82" s="105" t="s">
        <v>239</v>
      </c>
      <c r="H82" s="100">
        <f>SUM(H69:H79)</f>
        <v>0</v>
      </c>
      <c r="I82" s="99" t="s">
        <v>40</v>
      </c>
      <c r="L82" s="27" t="s">
        <v>191</v>
      </c>
      <c r="M82" s="66">
        <v>1.78</v>
      </c>
      <c r="N82" s="27"/>
      <c r="O82" s="27"/>
    </row>
    <row r="83" spans="2:15" x14ac:dyDescent="0.25">
      <c r="B83" s="96"/>
      <c r="C83" s="27"/>
      <c r="D83" s="27"/>
      <c r="E83" s="27"/>
      <c r="F83" s="27"/>
      <c r="G83" s="27"/>
      <c r="H83" s="27"/>
      <c r="I83" s="99"/>
      <c r="L83" s="34" t="s">
        <v>192</v>
      </c>
      <c r="M83" s="60">
        <v>1.96</v>
      </c>
    </row>
    <row r="84" spans="2:15" x14ac:dyDescent="0.25">
      <c r="B84" s="106"/>
      <c r="C84" s="107"/>
      <c r="D84" s="107"/>
      <c r="E84" s="107"/>
      <c r="F84" s="107"/>
      <c r="G84" s="107"/>
      <c r="H84" s="107"/>
      <c r="I84" s="108"/>
      <c r="L84" s="34" t="s">
        <v>193</v>
      </c>
      <c r="M84" s="60">
        <v>1.1499999999999999</v>
      </c>
    </row>
    <row r="85" spans="2:15" s="27" customFormat="1" x14ac:dyDescent="0.25">
      <c r="L85" s="34" t="s">
        <v>194</v>
      </c>
      <c r="M85" s="60">
        <v>1.3</v>
      </c>
      <c r="N85" s="34"/>
      <c r="O85" s="34"/>
    </row>
    <row r="86" spans="2:15" x14ac:dyDescent="0.25">
      <c r="B86" s="93"/>
      <c r="C86" s="94"/>
      <c r="D86" s="94"/>
      <c r="E86" s="94"/>
      <c r="F86" s="94"/>
      <c r="G86" s="94"/>
      <c r="H86" s="94"/>
      <c r="I86" s="95"/>
      <c r="L86" s="34" t="s">
        <v>195</v>
      </c>
      <c r="M86" s="60">
        <v>1.45</v>
      </c>
    </row>
    <row r="87" spans="2:15" x14ac:dyDescent="0.25">
      <c r="B87" s="96"/>
      <c r="C87" s="97" t="s">
        <v>386</v>
      </c>
      <c r="D87" s="114"/>
      <c r="E87" s="27"/>
      <c r="F87" s="27"/>
      <c r="G87" s="27"/>
      <c r="H87" s="27"/>
      <c r="I87" s="99"/>
      <c r="L87" s="34" t="s">
        <v>196</v>
      </c>
      <c r="M87" s="60">
        <v>1.6</v>
      </c>
    </row>
    <row r="88" spans="2:15" x14ac:dyDescent="0.25">
      <c r="B88" s="96"/>
      <c r="C88" s="97" t="s">
        <v>254</v>
      </c>
      <c r="D88" s="116"/>
      <c r="E88" s="27" t="s">
        <v>113</v>
      </c>
      <c r="F88" s="27"/>
      <c r="G88" s="27"/>
      <c r="H88" s="27"/>
      <c r="I88" s="99"/>
      <c r="L88" s="34" t="s">
        <v>197</v>
      </c>
      <c r="M88" s="60">
        <v>1.75</v>
      </c>
    </row>
    <row r="89" spans="2:15" x14ac:dyDescent="0.25">
      <c r="B89" s="96"/>
      <c r="C89" s="97" t="s">
        <v>238</v>
      </c>
      <c r="D89" s="100">
        <f>D88*$F$22</f>
        <v>0</v>
      </c>
      <c r="E89" s="27" t="s">
        <v>387</v>
      </c>
      <c r="F89" s="27"/>
      <c r="G89" s="27"/>
      <c r="H89" s="27"/>
      <c r="I89" s="99"/>
      <c r="L89" s="34" t="s">
        <v>198</v>
      </c>
      <c r="M89" s="60">
        <v>1.1000000000000001</v>
      </c>
    </row>
    <row r="90" spans="2:15" x14ac:dyDescent="0.25">
      <c r="B90" s="96"/>
      <c r="C90" s="27"/>
      <c r="D90" s="27"/>
      <c r="E90" s="27"/>
      <c r="F90" s="27"/>
      <c r="G90" s="27"/>
      <c r="H90" s="133" t="s">
        <v>461</v>
      </c>
      <c r="I90" s="99"/>
      <c r="L90" s="34" t="s">
        <v>199</v>
      </c>
      <c r="M90" s="60">
        <v>1.23</v>
      </c>
    </row>
    <row r="91" spans="2:15" x14ac:dyDescent="0.25">
      <c r="B91" s="96"/>
      <c r="C91" s="341" t="s">
        <v>132</v>
      </c>
      <c r="D91" s="341"/>
      <c r="E91" s="341"/>
      <c r="F91" s="101" t="s">
        <v>133</v>
      </c>
      <c r="G91" s="102" t="s">
        <v>135</v>
      </c>
      <c r="H91" s="102" t="s">
        <v>136</v>
      </c>
      <c r="I91" s="99"/>
      <c r="L91" s="34" t="s">
        <v>200</v>
      </c>
      <c r="M91" s="60">
        <v>1.35</v>
      </c>
    </row>
    <row r="92" spans="2:15" x14ac:dyDescent="0.25">
      <c r="B92" s="96"/>
      <c r="C92" s="27"/>
      <c r="D92" s="27"/>
      <c r="E92" s="27"/>
      <c r="F92" s="27"/>
      <c r="G92" s="27"/>
      <c r="H92" s="27"/>
      <c r="I92" s="99"/>
      <c r="L92" s="34" t="s">
        <v>201</v>
      </c>
      <c r="M92" s="60">
        <v>1.48</v>
      </c>
    </row>
    <row r="93" spans="2:15" x14ac:dyDescent="0.25">
      <c r="B93" s="96"/>
      <c r="C93" s="339" t="s">
        <v>134</v>
      </c>
      <c r="D93" s="339"/>
      <c r="E93" s="339"/>
      <c r="F93" s="339"/>
      <c r="G93" s="86">
        <v>7.0000000000000001E-3</v>
      </c>
      <c r="H93" s="100"/>
      <c r="I93" s="99"/>
      <c r="L93" s="34" t="s">
        <v>202</v>
      </c>
      <c r="M93" s="60">
        <v>1.6</v>
      </c>
    </row>
    <row r="94" spans="2:15" x14ac:dyDescent="0.25">
      <c r="B94" s="96"/>
      <c r="C94" s="338" t="s">
        <v>303</v>
      </c>
      <c r="D94" s="338"/>
      <c r="E94" s="338"/>
      <c r="F94" s="111"/>
      <c r="G94" s="103">
        <f>VLOOKUP(C94,$L$3:$M$131,2,FALSE)</f>
        <v>0</v>
      </c>
      <c r="H94" s="113"/>
      <c r="I94" s="99"/>
      <c r="L94" s="34" t="s">
        <v>258</v>
      </c>
      <c r="M94" s="60">
        <v>0.8</v>
      </c>
    </row>
    <row r="95" spans="2:15" x14ac:dyDescent="0.25">
      <c r="B95" s="96"/>
      <c r="C95" s="338" t="s">
        <v>303</v>
      </c>
      <c r="D95" s="338"/>
      <c r="E95" s="338"/>
      <c r="F95" s="112"/>
      <c r="G95" s="103">
        <f t="shared" ref="G95:G103" si="2">VLOOKUP(C95,$L$3:$M$131,2,FALSE)</f>
        <v>0</v>
      </c>
      <c r="H95" s="114"/>
      <c r="I95" s="99"/>
      <c r="L95" s="34" t="s">
        <v>262</v>
      </c>
      <c r="M95" s="60">
        <v>0.96</v>
      </c>
    </row>
    <row r="96" spans="2:15" x14ac:dyDescent="0.25">
      <c r="B96" s="96"/>
      <c r="C96" s="338" t="s">
        <v>303</v>
      </c>
      <c r="D96" s="338"/>
      <c r="E96" s="338"/>
      <c r="F96" s="112"/>
      <c r="G96" s="103">
        <f t="shared" si="2"/>
        <v>0</v>
      </c>
      <c r="H96" s="114"/>
      <c r="I96" s="99"/>
      <c r="L96" s="34" t="s">
        <v>263</v>
      </c>
      <c r="M96" s="60">
        <v>1.3</v>
      </c>
    </row>
    <row r="97" spans="2:15" x14ac:dyDescent="0.25">
      <c r="B97" s="96"/>
      <c r="C97" s="338" t="s">
        <v>303</v>
      </c>
      <c r="D97" s="338"/>
      <c r="E97" s="338"/>
      <c r="F97" s="112"/>
      <c r="G97" s="103">
        <f t="shared" si="2"/>
        <v>0</v>
      </c>
      <c r="H97" s="114"/>
      <c r="I97" s="99"/>
      <c r="L97" s="34" t="s">
        <v>264</v>
      </c>
      <c r="M97" s="60">
        <v>1.4</v>
      </c>
    </row>
    <row r="98" spans="2:15" x14ac:dyDescent="0.25">
      <c r="B98" s="96"/>
      <c r="C98" s="338" t="s">
        <v>303</v>
      </c>
      <c r="D98" s="338"/>
      <c r="E98" s="338"/>
      <c r="F98" s="112"/>
      <c r="G98" s="103">
        <f t="shared" si="2"/>
        <v>0</v>
      </c>
      <c r="H98" s="114"/>
      <c r="I98" s="99"/>
      <c r="L98" s="34" t="s">
        <v>259</v>
      </c>
      <c r="M98" s="60">
        <v>1.44</v>
      </c>
    </row>
    <row r="99" spans="2:15" x14ac:dyDescent="0.25">
      <c r="B99" s="96"/>
      <c r="C99" s="338" t="s">
        <v>303</v>
      </c>
      <c r="D99" s="338"/>
      <c r="E99" s="338"/>
      <c r="F99" s="112"/>
      <c r="G99" s="103">
        <f t="shared" si="2"/>
        <v>0</v>
      </c>
      <c r="H99" s="114"/>
      <c r="I99" s="99"/>
      <c r="L99" s="34" t="s">
        <v>260</v>
      </c>
      <c r="M99" s="60">
        <v>1.81</v>
      </c>
    </row>
    <row r="100" spans="2:15" x14ac:dyDescent="0.25">
      <c r="B100" s="96"/>
      <c r="C100" s="338" t="s">
        <v>303</v>
      </c>
      <c r="D100" s="338"/>
      <c r="E100" s="338"/>
      <c r="F100" s="112"/>
      <c r="G100" s="103">
        <f t="shared" si="2"/>
        <v>0</v>
      </c>
      <c r="H100" s="114"/>
      <c r="I100" s="99"/>
      <c r="L100" s="34" t="s">
        <v>259</v>
      </c>
      <c r="M100" s="60">
        <v>2.15</v>
      </c>
    </row>
    <row r="101" spans="2:15" x14ac:dyDescent="0.25">
      <c r="B101" s="96"/>
      <c r="C101" s="338" t="s">
        <v>303</v>
      </c>
      <c r="D101" s="338"/>
      <c r="E101" s="338"/>
      <c r="F101" s="112"/>
      <c r="G101" s="103">
        <f t="shared" si="2"/>
        <v>0</v>
      </c>
      <c r="H101" s="114"/>
      <c r="I101" s="99"/>
      <c r="L101" s="34" t="s">
        <v>261</v>
      </c>
      <c r="M101" s="60">
        <v>2.25</v>
      </c>
    </row>
    <row r="102" spans="2:15" x14ac:dyDescent="0.25">
      <c r="B102" s="96"/>
      <c r="C102" s="338" t="s">
        <v>303</v>
      </c>
      <c r="D102" s="338"/>
      <c r="E102" s="338"/>
      <c r="F102" s="112"/>
      <c r="G102" s="103">
        <f t="shared" si="2"/>
        <v>0</v>
      </c>
      <c r="H102" s="114"/>
      <c r="I102" s="99"/>
      <c r="L102" s="69" t="s">
        <v>203</v>
      </c>
    </row>
    <row r="103" spans="2:15" x14ac:dyDescent="0.25">
      <c r="B103" s="96"/>
      <c r="C103" s="338" t="s">
        <v>303</v>
      </c>
      <c r="D103" s="338"/>
      <c r="E103" s="338"/>
      <c r="F103" s="112"/>
      <c r="G103" s="103">
        <f t="shared" si="2"/>
        <v>0</v>
      </c>
      <c r="H103" s="114"/>
      <c r="I103" s="99"/>
      <c r="L103" s="34" t="s">
        <v>204</v>
      </c>
      <c r="M103" s="60">
        <v>11</v>
      </c>
    </row>
    <row r="104" spans="2:15" x14ac:dyDescent="0.25">
      <c r="B104" s="96"/>
      <c r="C104" s="339" t="s">
        <v>137</v>
      </c>
      <c r="D104" s="339"/>
      <c r="E104" s="339"/>
      <c r="F104" s="340"/>
      <c r="G104" s="86">
        <v>1.7600000000000001E-2</v>
      </c>
      <c r="H104" s="114"/>
      <c r="I104" s="99"/>
      <c r="L104" s="34" t="s">
        <v>204</v>
      </c>
      <c r="M104" s="60">
        <v>13</v>
      </c>
    </row>
    <row r="105" spans="2:15" x14ac:dyDescent="0.25">
      <c r="B105" s="96"/>
      <c r="C105" s="339" t="s">
        <v>16</v>
      </c>
      <c r="D105" s="339"/>
      <c r="E105" s="339"/>
      <c r="F105" s="339"/>
      <c r="G105" s="339"/>
      <c r="H105" s="104">
        <f>1/_xlfn.AGGREGATE(9,6,G93:G104)</f>
        <v>40.650406504065039</v>
      </c>
      <c r="I105" s="99" t="s">
        <v>40</v>
      </c>
      <c r="L105" s="34" t="s">
        <v>204</v>
      </c>
      <c r="M105" s="60">
        <v>15</v>
      </c>
    </row>
    <row r="106" spans="2:15" x14ac:dyDescent="0.25">
      <c r="B106" s="96"/>
      <c r="C106" s="27"/>
      <c r="D106" s="27"/>
      <c r="E106" s="27"/>
      <c r="F106" s="27"/>
      <c r="G106" s="27"/>
      <c r="H106" s="27"/>
      <c r="I106" s="99"/>
      <c r="L106" s="34" t="s">
        <v>208</v>
      </c>
      <c r="M106" s="60">
        <v>19</v>
      </c>
    </row>
    <row r="107" spans="2:15" x14ac:dyDescent="0.25">
      <c r="B107" s="96"/>
      <c r="C107" s="27"/>
      <c r="D107" s="27"/>
      <c r="E107" s="27"/>
      <c r="F107" s="27"/>
      <c r="G107" s="105" t="s">
        <v>239</v>
      </c>
      <c r="H107" s="100">
        <f>SUM(H94:H104)</f>
        <v>0</v>
      </c>
      <c r="I107" s="99" t="s">
        <v>40</v>
      </c>
      <c r="L107" s="27" t="s">
        <v>205</v>
      </c>
      <c r="M107" s="66">
        <v>21</v>
      </c>
      <c r="N107" s="27"/>
      <c r="O107" s="27"/>
    </row>
    <row r="108" spans="2:15" x14ac:dyDescent="0.25">
      <c r="B108" s="96"/>
      <c r="C108" s="27"/>
      <c r="D108" s="27"/>
      <c r="E108" s="27"/>
      <c r="F108" s="27"/>
      <c r="G108" s="27"/>
      <c r="H108" s="27"/>
      <c r="I108" s="99"/>
      <c r="L108" s="27" t="s">
        <v>206</v>
      </c>
      <c r="M108" s="66">
        <v>22</v>
      </c>
      <c r="N108" s="27"/>
      <c r="O108" s="27"/>
    </row>
    <row r="109" spans="2:15" x14ac:dyDescent="0.25">
      <c r="B109" s="106"/>
      <c r="C109" s="107"/>
      <c r="D109" s="107"/>
      <c r="E109" s="107"/>
      <c r="F109" s="107"/>
      <c r="G109" s="107"/>
      <c r="H109" s="107"/>
      <c r="I109" s="108"/>
      <c r="L109" s="27" t="s">
        <v>207</v>
      </c>
      <c r="M109" s="66">
        <v>30</v>
      </c>
      <c r="N109" s="27"/>
      <c r="O109" s="27"/>
    </row>
    <row r="110" spans="2:15" s="27" customFormat="1" x14ac:dyDescent="0.25">
      <c r="L110" s="34" t="s">
        <v>209</v>
      </c>
      <c r="M110" s="60">
        <v>38</v>
      </c>
      <c r="N110" s="34"/>
      <c r="O110" s="34"/>
    </row>
    <row r="111" spans="2:15" s="27" customFormat="1" x14ac:dyDescent="0.25">
      <c r="L111" s="34" t="s">
        <v>225</v>
      </c>
      <c r="M111" s="60">
        <v>3.75</v>
      </c>
      <c r="N111" s="34"/>
      <c r="O111" s="34"/>
    </row>
    <row r="112" spans="2:15" s="27" customFormat="1" x14ac:dyDescent="0.25">
      <c r="L112" s="34" t="s">
        <v>226</v>
      </c>
      <c r="M112" s="60">
        <v>5</v>
      </c>
      <c r="N112" s="34"/>
      <c r="O112" s="34"/>
    </row>
    <row r="113" spans="3:13" hidden="1" x14ac:dyDescent="0.25">
      <c r="L113" s="34" t="s">
        <v>227</v>
      </c>
      <c r="M113" s="60">
        <v>6.25</v>
      </c>
    </row>
    <row r="114" spans="3:13" hidden="1" x14ac:dyDescent="0.25">
      <c r="L114" s="34" t="s">
        <v>228</v>
      </c>
      <c r="M114" s="60">
        <v>7.5</v>
      </c>
    </row>
    <row r="115" spans="3:13" hidden="1" x14ac:dyDescent="0.25">
      <c r="L115" s="34" t="s">
        <v>229</v>
      </c>
      <c r="M115" s="60">
        <v>10</v>
      </c>
    </row>
    <row r="116" spans="3:13" hidden="1" x14ac:dyDescent="0.25">
      <c r="L116" s="34" t="s">
        <v>230</v>
      </c>
      <c r="M116" s="60">
        <v>12.5</v>
      </c>
    </row>
    <row r="117" spans="3:13" hidden="1" x14ac:dyDescent="0.25">
      <c r="L117" s="34" t="s">
        <v>231</v>
      </c>
      <c r="M117" s="60">
        <v>15</v>
      </c>
    </row>
    <row r="118" spans="3:13" hidden="1" x14ac:dyDescent="0.25">
      <c r="L118" s="34" t="s">
        <v>232</v>
      </c>
      <c r="M118" s="60">
        <v>20</v>
      </c>
    </row>
    <row r="119" spans="3:13" hidden="1" x14ac:dyDescent="0.25">
      <c r="L119" s="34" t="s">
        <v>224</v>
      </c>
      <c r="M119" s="60">
        <v>4.0999999999999996</v>
      </c>
    </row>
    <row r="120" spans="3:13" hidden="1" x14ac:dyDescent="0.25">
      <c r="L120" s="34" t="s">
        <v>233</v>
      </c>
      <c r="M120" s="60">
        <v>8.1999999999999993</v>
      </c>
    </row>
    <row r="121" spans="3:13" hidden="1" x14ac:dyDescent="0.25">
      <c r="L121" s="34" t="s">
        <v>234</v>
      </c>
      <c r="M121" s="60">
        <v>12.3</v>
      </c>
    </row>
    <row r="122" spans="3:13" hidden="1" x14ac:dyDescent="0.25">
      <c r="L122" s="34" t="s">
        <v>235</v>
      </c>
      <c r="M122" s="60">
        <v>16.399999999999999</v>
      </c>
    </row>
    <row r="123" spans="3:13" hidden="1" x14ac:dyDescent="0.25">
      <c r="C123" s="34" t="s">
        <v>244</v>
      </c>
      <c r="L123" s="69" t="s">
        <v>210</v>
      </c>
    </row>
    <row r="124" spans="3:13" ht="12" hidden="1" x14ac:dyDescent="0.25">
      <c r="C124" s="334" t="s">
        <v>255</v>
      </c>
      <c r="D124" s="335"/>
      <c r="E124" s="335"/>
      <c r="F124" s="335"/>
      <c r="G124" s="336"/>
      <c r="I124" s="101"/>
      <c r="L124" s="34" t="s">
        <v>211</v>
      </c>
      <c r="M124" s="60">
        <v>0.45</v>
      </c>
    </row>
    <row r="125" spans="3:13" ht="12" hidden="1" x14ac:dyDescent="0.25">
      <c r="C125" s="334" t="s">
        <v>256</v>
      </c>
      <c r="D125" s="335"/>
      <c r="E125" s="335"/>
      <c r="F125" s="335"/>
      <c r="G125" s="336"/>
      <c r="H125" s="60">
        <f>F21*1.5</f>
        <v>0.22649999999999998</v>
      </c>
      <c r="I125" s="100"/>
      <c r="L125" s="34" t="s">
        <v>212</v>
      </c>
      <c r="M125" s="60">
        <v>0.56000000000000005</v>
      </c>
    </row>
    <row r="126" spans="3:13" ht="12" hidden="1" x14ac:dyDescent="0.25">
      <c r="C126" s="334" t="s">
        <v>257</v>
      </c>
      <c r="D126" s="335"/>
      <c r="E126" s="335"/>
      <c r="F126" s="335"/>
      <c r="G126" s="336"/>
      <c r="H126" s="110">
        <f>F21</f>
        <v>0.151</v>
      </c>
      <c r="I126" s="100"/>
      <c r="L126" s="69" t="s">
        <v>219</v>
      </c>
    </row>
    <row r="127" spans="3:13" hidden="1" x14ac:dyDescent="0.25">
      <c r="L127" s="34" t="s">
        <v>223</v>
      </c>
      <c r="M127" s="60">
        <v>0.94</v>
      </c>
    </row>
    <row r="128" spans="3:13" hidden="1" x14ac:dyDescent="0.25">
      <c r="L128" s="34" t="s">
        <v>220</v>
      </c>
      <c r="M128" s="60">
        <v>0</v>
      </c>
    </row>
    <row r="129" spans="12:13" hidden="1" x14ac:dyDescent="0.25">
      <c r="L129" s="34" t="s">
        <v>221</v>
      </c>
      <c r="M129" s="60">
        <v>1.25</v>
      </c>
    </row>
    <row r="130" spans="12:13" hidden="1" x14ac:dyDescent="0.25">
      <c r="L130" s="34" t="s">
        <v>222</v>
      </c>
      <c r="M130" s="60">
        <v>0.08</v>
      </c>
    </row>
    <row r="131" spans="12:13" hidden="1" x14ac:dyDescent="0.25">
      <c r="L131" s="34" t="s">
        <v>303</v>
      </c>
      <c r="M131" s="34"/>
    </row>
    <row r="132" spans="12:13" hidden="1" x14ac:dyDescent="0.25">
      <c r="M132" s="34"/>
    </row>
    <row r="133" spans="12:13" hidden="1" x14ac:dyDescent="0.25">
      <c r="M133" s="34"/>
    </row>
    <row r="134" spans="12:13" hidden="1" x14ac:dyDescent="0.25">
      <c r="M134" s="34"/>
    </row>
  </sheetData>
  <sheetProtection algorithmName="SHA-512" hashValue="lbNW8VimL7oGr6rR9Ef1PtU2c2jkakMqo135tFTFlCNDRGz4wlHpiIW3hbBj+h0anvmYrbM4sZLSU8cpP5wPOw==" saltValue="WwcnKf1QOlpFYPSzVrUFtA==" spinCount="100000" sheet="1" objects="1" scenarios="1"/>
  <mergeCells count="55">
    <mergeCell ref="C105:G105"/>
    <mergeCell ref="C124:G124"/>
    <mergeCell ref="C125:G125"/>
    <mergeCell ref="C126:G126"/>
    <mergeCell ref="D19:F19"/>
    <mergeCell ref="C99:E99"/>
    <mergeCell ref="C100:E100"/>
    <mergeCell ref="C101:E101"/>
    <mergeCell ref="C102:E102"/>
    <mergeCell ref="C103:E103"/>
    <mergeCell ref="C104:F104"/>
    <mergeCell ref="C93:F93"/>
    <mergeCell ref="C94:E94"/>
    <mergeCell ref="C95:E95"/>
    <mergeCell ref="C96:E96"/>
    <mergeCell ref="C97:E97"/>
    <mergeCell ref="C98:E98"/>
    <mergeCell ref="C76:E76"/>
    <mergeCell ref="C77:E77"/>
    <mergeCell ref="C78:E78"/>
    <mergeCell ref="C79:F79"/>
    <mergeCell ref="C80:G80"/>
    <mergeCell ref="C91:E91"/>
    <mergeCell ref="C75:E75"/>
    <mergeCell ref="C53:E53"/>
    <mergeCell ref="C54:F54"/>
    <mergeCell ref="C55:G55"/>
    <mergeCell ref="C66:E66"/>
    <mergeCell ref="C68:F68"/>
    <mergeCell ref="C69:E69"/>
    <mergeCell ref="C70:E70"/>
    <mergeCell ref="C71:E71"/>
    <mergeCell ref="C72:E72"/>
    <mergeCell ref="C73:E73"/>
    <mergeCell ref="C74:E74"/>
    <mergeCell ref="C52:E52"/>
    <mergeCell ref="F25:I25"/>
    <mergeCell ref="C41:E41"/>
    <mergeCell ref="C43:F43"/>
    <mergeCell ref="C44:E44"/>
    <mergeCell ref="C45:E45"/>
    <mergeCell ref="C46:E46"/>
    <mergeCell ref="C47:E47"/>
    <mergeCell ref="C48:E48"/>
    <mergeCell ref="C49:E49"/>
    <mergeCell ref="C50:E50"/>
    <mergeCell ref="C51:E51"/>
    <mergeCell ref="C20:E20"/>
    <mergeCell ref="C21:E21"/>
    <mergeCell ref="C22:E22"/>
    <mergeCell ref="F24:I24"/>
    <mergeCell ref="D4:H4"/>
    <mergeCell ref="D5:H5"/>
    <mergeCell ref="D6:H6"/>
    <mergeCell ref="C9:H9"/>
  </mergeCells>
  <dataValidations count="2">
    <dataValidation type="list" allowBlank="1" showInputMessage="1" showErrorMessage="1" sqref="D19:F19" xr:uid="{58103C80-73AF-415E-AAE4-3DE4C0C92497}">
      <formula1>$C$13:$C$17</formula1>
    </dataValidation>
    <dataValidation type="list" allowBlank="1" showInputMessage="1" showErrorMessage="1" sqref="C44:E53 C69:E78 C94:E103" xr:uid="{99BEFD7C-5590-43DB-A48C-E1C050F065C2}">
      <formula1>$L$3:$L$131</formula1>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32701-AA3C-4F86-91F0-1A2078C26F8B}">
  <dimension ref="A1:O54"/>
  <sheetViews>
    <sheetView topLeftCell="A30" zoomScale="106" zoomScaleNormal="100" workbookViewId="0">
      <selection activeCell="D37" sqref="D37"/>
    </sheetView>
  </sheetViews>
  <sheetFormatPr baseColWidth="10" defaultColWidth="0" defaultRowHeight="14.4" zeroHeight="1" x14ac:dyDescent="0.3"/>
  <cols>
    <col min="1" max="1" width="3.109375" style="136" customWidth="1"/>
    <col min="2" max="2" width="5" style="136" customWidth="1"/>
    <col min="3" max="3" width="11.5546875" style="136" customWidth="1"/>
    <col min="4" max="4" width="51.33203125" style="139" customWidth="1"/>
    <col min="5" max="9" width="11.5546875" style="139" customWidth="1"/>
    <col min="10" max="12" width="11.5546875" style="136" customWidth="1"/>
    <col min="13" max="13" width="47.6640625" style="137" hidden="1" customWidth="1"/>
    <col min="14" max="14" width="18.33203125" style="138" hidden="1" customWidth="1"/>
    <col min="15" max="15" width="11.5546875" style="138" hidden="1" customWidth="1"/>
    <col min="16" max="16384" width="11.5546875" style="139" hidden="1"/>
  </cols>
  <sheetData>
    <row r="1" spans="2:15" x14ac:dyDescent="0.3">
      <c r="B1" s="31"/>
      <c r="C1" s="31"/>
      <c r="D1" s="28" t="s">
        <v>107</v>
      </c>
      <c r="E1" s="31"/>
      <c r="F1" s="31"/>
      <c r="G1" s="68"/>
      <c r="H1" s="68"/>
      <c r="I1" s="27"/>
    </row>
    <row r="2" spans="2:15" x14ac:dyDescent="0.3">
      <c r="B2" s="31"/>
      <c r="C2" s="31"/>
      <c r="D2" s="28" t="s">
        <v>288</v>
      </c>
      <c r="E2" s="31"/>
      <c r="F2" s="31"/>
      <c r="G2" s="68"/>
      <c r="H2" s="27"/>
      <c r="I2" s="24" t="s">
        <v>112</v>
      </c>
    </row>
    <row r="3" spans="2:15" x14ac:dyDescent="0.3">
      <c r="B3" s="31"/>
      <c r="C3" s="31"/>
      <c r="D3" s="31"/>
      <c r="E3" s="31"/>
      <c r="F3" s="31"/>
      <c r="G3" s="68"/>
      <c r="H3" s="68"/>
      <c r="I3" s="27"/>
    </row>
    <row r="4" spans="2:15" x14ac:dyDescent="0.3">
      <c r="B4" s="31"/>
      <c r="C4" s="31"/>
      <c r="D4" s="119" t="str">
        <f>'Configuración de Entradas'!C4</f>
        <v>Nombre del Proyecto</v>
      </c>
      <c r="E4" s="345"/>
      <c r="F4" s="345"/>
      <c r="G4" s="345"/>
      <c r="H4" s="345"/>
      <c r="I4" s="345"/>
    </row>
    <row r="5" spans="2:15" x14ac:dyDescent="0.3">
      <c r="B5" s="31"/>
      <c r="C5" s="31"/>
      <c r="D5" s="25" t="str">
        <f>'Configuración de Entradas'!C5</f>
        <v>Número de Registro</v>
      </c>
      <c r="E5" s="345"/>
      <c r="F5" s="345"/>
      <c r="G5" s="345"/>
      <c r="H5" s="345"/>
      <c r="I5" s="345"/>
    </row>
    <row r="6" spans="2:15" x14ac:dyDescent="0.3">
      <c r="B6" s="31"/>
      <c r="C6" s="31"/>
      <c r="D6" s="25" t="str">
        <f>'Configuración de Entradas'!C6</f>
        <v>Fecha de emisión del formulario</v>
      </c>
      <c r="E6" s="345"/>
      <c r="F6" s="345"/>
      <c r="G6" s="345"/>
      <c r="H6" s="345"/>
      <c r="I6" s="345"/>
    </row>
    <row r="7" spans="2:15" x14ac:dyDescent="0.3">
      <c r="B7" s="31"/>
      <c r="C7" s="31"/>
      <c r="D7" s="25"/>
      <c r="E7" s="120"/>
      <c r="F7" s="120"/>
      <c r="G7" s="120"/>
      <c r="H7" s="120"/>
      <c r="I7" s="120"/>
    </row>
    <row r="8" spans="2:15" ht="14.4" customHeight="1" x14ac:dyDescent="0.3">
      <c r="B8" s="31"/>
      <c r="C8" s="31"/>
      <c r="D8" s="58" t="s">
        <v>455</v>
      </c>
      <c r="E8" s="33"/>
      <c r="F8" s="33"/>
      <c r="G8" s="33"/>
      <c r="H8" s="27"/>
      <c r="I8" s="27"/>
    </row>
    <row r="9" spans="2:15" x14ac:dyDescent="0.3">
      <c r="B9" s="27"/>
      <c r="C9" s="27"/>
      <c r="D9" s="346" t="s">
        <v>459</v>
      </c>
      <c r="E9" s="346"/>
      <c r="F9" s="346"/>
      <c r="G9" s="346"/>
      <c r="H9" s="346"/>
      <c r="I9" s="346"/>
    </row>
    <row r="10" spans="2:15" ht="15" customHeight="1" x14ac:dyDescent="0.3">
      <c r="B10" s="27"/>
      <c r="C10" s="27"/>
      <c r="D10" s="73" t="s">
        <v>502</v>
      </c>
      <c r="E10" s="37" t="s">
        <v>5</v>
      </c>
      <c r="F10" s="123" t="s">
        <v>73</v>
      </c>
      <c r="G10" s="123" t="s">
        <v>87</v>
      </c>
      <c r="H10" s="123" t="s">
        <v>97</v>
      </c>
      <c r="I10" s="123" t="s">
        <v>96</v>
      </c>
      <c r="M10" s="140" t="s">
        <v>289</v>
      </c>
      <c r="N10" s="141" t="s">
        <v>135</v>
      </c>
      <c r="O10" s="141" t="s">
        <v>44</v>
      </c>
    </row>
    <row r="11" spans="2:15" x14ac:dyDescent="0.3">
      <c r="B11" s="27"/>
      <c r="C11" s="27"/>
      <c r="D11" s="142"/>
      <c r="E11" s="143"/>
      <c r="F11" s="144"/>
      <c r="G11" s="145"/>
      <c r="H11" s="146"/>
      <c r="I11" s="147"/>
      <c r="M11" s="137" t="s">
        <v>290</v>
      </c>
      <c r="N11" s="138">
        <v>0.6</v>
      </c>
      <c r="O11" s="138">
        <v>0.56000000000000005</v>
      </c>
    </row>
    <row r="12" spans="2:15" x14ac:dyDescent="0.3">
      <c r="B12" s="27"/>
      <c r="C12" s="27"/>
      <c r="D12" s="131" t="s">
        <v>62</v>
      </c>
      <c r="E12" s="148">
        <v>1.2</v>
      </c>
      <c r="F12" s="148">
        <v>0.75</v>
      </c>
      <c r="G12" s="148">
        <v>0.65</v>
      </c>
      <c r="H12" s="148">
        <v>0.65</v>
      </c>
      <c r="I12" s="148">
        <v>0.4</v>
      </c>
      <c r="M12" s="137" t="s">
        <v>291</v>
      </c>
      <c r="N12" s="138">
        <v>1.25</v>
      </c>
      <c r="O12" s="138">
        <v>0.82</v>
      </c>
    </row>
    <row r="13" spans="2:15" x14ac:dyDescent="0.3">
      <c r="B13" s="27"/>
      <c r="C13" s="27"/>
      <c r="D13" s="131" t="s">
        <v>63</v>
      </c>
      <c r="E13" s="148">
        <v>1.2</v>
      </c>
      <c r="F13" s="148">
        <v>0.7</v>
      </c>
      <c r="G13" s="148">
        <v>0.6</v>
      </c>
      <c r="H13" s="148">
        <v>0.6</v>
      </c>
      <c r="I13" s="148">
        <v>0.5</v>
      </c>
      <c r="M13" s="137" t="s">
        <v>292</v>
      </c>
      <c r="N13" s="138">
        <v>1.25</v>
      </c>
      <c r="O13" s="138">
        <v>0.7</v>
      </c>
    </row>
    <row r="14" spans="2:15" x14ac:dyDescent="0.3">
      <c r="B14" s="27"/>
      <c r="C14" s="27"/>
      <c r="D14" s="27"/>
      <c r="E14" s="27"/>
      <c r="F14" s="27"/>
      <c r="G14" s="27"/>
      <c r="H14" s="27"/>
      <c r="I14" s="27"/>
      <c r="M14" s="137" t="s">
        <v>293</v>
      </c>
      <c r="N14" s="138">
        <v>0.9</v>
      </c>
      <c r="O14" s="138">
        <v>0.68</v>
      </c>
    </row>
    <row r="15" spans="2:15" x14ac:dyDescent="0.3">
      <c r="B15" s="27"/>
      <c r="C15" s="27"/>
      <c r="D15" s="149" t="s">
        <v>250</v>
      </c>
      <c r="E15" s="347" t="s">
        <v>62</v>
      </c>
      <c r="F15" s="347"/>
      <c r="G15" s="347"/>
      <c r="H15" s="27"/>
      <c r="I15" s="27"/>
      <c r="M15" s="137" t="s">
        <v>294</v>
      </c>
      <c r="N15" s="138">
        <v>0.9</v>
      </c>
      <c r="O15" s="138">
        <v>0.5</v>
      </c>
    </row>
    <row r="16" spans="2:15" x14ac:dyDescent="0.3">
      <c r="B16" s="27"/>
      <c r="C16" s="27"/>
      <c r="D16" s="348" t="s">
        <v>251</v>
      </c>
      <c r="E16" s="348"/>
      <c r="F16" s="348"/>
      <c r="G16" s="53" t="str">
        <f>'Configuración de Entradas'!B20</f>
        <v>Zona Climática 1A</v>
      </c>
      <c r="H16" s="27"/>
      <c r="I16" s="27"/>
      <c r="M16" s="137" t="s">
        <v>295</v>
      </c>
      <c r="N16" s="150">
        <v>0.7</v>
      </c>
      <c r="O16" s="150">
        <v>0.6</v>
      </c>
    </row>
    <row r="17" spans="2:15" x14ac:dyDescent="0.3">
      <c r="B17" s="27"/>
      <c r="C17" s="27"/>
      <c r="D17" s="348" t="s">
        <v>10</v>
      </c>
      <c r="E17" s="348"/>
      <c r="F17" s="348"/>
      <c r="G17" s="151">
        <f>VLOOKUP(E15,D10:I13,MATCH(G16,D10:I10,0),FALSE)</f>
        <v>1.2</v>
      </c>
      <c r="H17" s="27" t="s">
        <v>40</v>
      </c>
      <c r="I17" s="27"/>
      <c r="M17" s="137" t="s">
        <v>296</v>
      </c>
      <c r="N17" s="150">
        <v>0.7</v>
      </c>
      <c r="O17" s="150">
        <v>0.42</v>
      </c>
    </row>
    <row r="18" spans="2:15" x14ac:dyDescent="0.3">
      <c r="B18" s="27"/>
      <c r="C18" s="27"/>
      <c r="D18" s="348" t="s">
        <v>286</v>
      </c>
      <c r="E18" s="348"/>
      <c r="F18" s="348"/>
      <c r="G18" s="151">
        <f>'Ventana-Fachada'!D33</f>
        <v>0</v>
      </c>
      <c r="H18" s="27" t="s">
        <v>237</v>
      </c>
      <c r="I18" s="27"/>
      <c r="M18" s="137" t="s">
        <v>297</v>
      </c>
      <c r="N18" s="138">
        <v>1.25</v>
      </c>
      <c r="O18" s="138">
        <v>0.82</v>
      </c>
    </row>
    <row r="19" spans="2:15" x14ac:dyDescent="0.3">
      <c r="D19" s="136"/>
      <c r="E19" s="136"/>
      <c r="F19" s="136"/>
      <c r="G19" s="136"/>
      <c r="H19" s="136"/>
      <c r="I19" s="136"/>
      <c r="M19" s="137" t="s">
        <v>298</v>
      </c>
      <c r="N19" s="138">
        <v>1.25</v>
      </c>
      <c r="O19" s="138">
        <v>0.7</v>
      </c>
    </row>
    <row r="20" spans="2:15" x14ac:dyDescent="0.3">
      <c r="D20" s="91" t="s">
        <v>240</v>
      </c>
      <c r="E20" s="243" t="e">
        <f>G42</f>
        <v>#DIV/0!</v>
      </c>
      <c r="F20" s="27" t="s">
        <v>40</v>
      </c>
      <c r="G20" s="349"/>
      <c r="H20" s="349"/>
      <c r="I20" s="349"/>
      <c r="J20" s="349"/>
      <c r="M20" s="137" t="s">
        <v>299</v>
      </c>
      <c r="N20" s="138">
        <v>0.6</v>
      </c>
      <c r="O20" s="138">
        <v>0.59</v>
      </c>
    </row>
    <row r="21" spans="2:15" x14ac:dyDescent="0.3">
      <c r="D21" s="91" t="s">
        <v>241</v>
      </c>
      <c r="E21" s="243" t="e">
        <f>H42</f>
        <v>#DIV/0!</v>
      </c>
      <c r="F21" s="27" t="s">
        <v>40</v>
      </c>
      <c r="G21" s="349"/>
      <c r="H21" s="349"/>
      <c r="I21" s="349"/>
      <c r="J21" s="349"/>
      <c r="M21" s="137" t="s">
        <v>300</v>
      </c>
      <c r="N21" s="138">
        <v>0.6</v>
      </c>
      <c r="O21" s="138">
        <v>0.42</v>
      </c>
    </row>
    <row r="22" spans="2:15" x14ac:dyDescent="0.3">
      <c r="D22" s="136"/>
      <c r="E22" s="136"/>
      <c r="F22" s="136"/>
      <c r="G22" s="136"/>
      <c r="H22" s="136"/>
      <c r="I22" s="136"/>
      <c r="M22" s="137" t="s">
        <v>301</v>
      </c>
      <c r="N22" s="138">
        <v>0.45</v>
      </c>
      <c r="O22" s="138">
        <v>0.52</v>
      </c>
    </row>
    <row r="23" spans="2:15" x14ac:dyDescent="0.3">
      <c r="M23" s="137" t="s">
        <v>302</v>
      </c>
      <c r="N23" s="138">
        <v>0.45</v>
      </c>
      <c r="O23" s="138">
        <v>0.34</v>
      </c>
    </row>
    <row r="24" spans="2:15" x14ac:dyDescent="0.3">
      <c r="M24" s="137" t="s">
        <v>303</v>
      </c>
      <c r="N24" s="138">
        <v>0</v>
      </c>
    </row>
    <row r="25" spans="2:15" x14ac:dyDescent="0.3"/>
    <row r="26" spans="2:15" x14ac:dyDescent="0.3"/>
    <row r="27" spans="2:15" x14ac:dyDescent="0.3"/>
    <row r="28" spans="2:15" x14ac:dyDescent="0.3"/>
    <row r="29" spans="2:15" x14ac:dyDescent="0.3"/>
    <row r="30" spans="2:15" s="136" customFormat="1" x14ac:dyDescent="0.3">
      <c r="M30" s="36"/>
      <c r="N30" s="132"/>
      <c r="O30" s="132"/>
    </row>
    <row r="31" spans="2:15" x14ac:dyDescent="0.3">
      <c r="B31" s="152"/>
      <c r="C31" s="153"/>
      <c r="D31" s="153"/>
      <c r="E31" s="153"/>
      <c r="F31" s="153"/>
      <c r="G31" s="153"/>
      <c r="H31" s="153"/>
      <c r="I31" s="153"/>
      <c r="J31" s="154"/>
    </row>
    <row r="32" spans="2:15" x14ac:dyDescent="0.3">
      <c r="B32" s="155"/>
      <c r="D32" s="136"/>
      <c r="E32" s="136"/>
      <c r="F32" s="136"/>
      <c r="G32" s="136"/>
      <c r="H32" s="133" t="s">
        <v>239</v>
      </c>
      <c r="I32" s="136"/>
      <c r="J32" s="156"/>
    </row>
    <row r="33" spans="2:15" x14ac:dyDescent="0.3">
      <c r="B33" s="155"/>
      <c r="C33" s="135" t="s">
        <v>120</v>
      </c>
      <c r="D33" s="135" t="s">
        <v>469</v>
      </c>
      <c r="E33" s="135" t="s">
        <v>133</v>
      </c>
      <c r="F33" s="135" t="s">
        <v>466</v>
      </c>
      <c r="G33" s="135" t="s">
        <v>136</v>
      </c>
      <c r="H33" s="135" t="s">
        <v>136</v>
      </c>
      <c r="I33" s="136"/>
      <c r="J33" s="156"/>
    </row>
    <row r="34" spans="2:15" x14ac:dyDescent="0.3">
      <c r="B34" s="155"/>
      <c r="C34" s="161" t="s">
        <v>120</v>
      </c>
      <c r="D34" s="162" t="s">
        <v>303</v>
      </c>
      <c r="E34" s="65"/>
      <c r="F34" s="64"/>
      <c r="G34" s="53">
        <f>VLOOKUP(D34,$M$11:$O$24,2,FALSE)</f>
        <v>0</v>
      </c>
      <c r="H34" s="65"/>
      <c r="I34" s="136"/>
      <c r="J34" s="156"/>
    </row>
    <row r="35" spans="2:15" x14ac:dyDescent="0.3">
      <c r="B35" s="155"/>
      <c r="C35" s="161" t="s">
        <v>120</v>
      </c>
      <c r="D35" s="162" t="s">
        <v>303</v>
      </c>
      <c r="E35" s="65"/>
      <c r="F35" s="64"/>
      <c r="G35" s="53">
        <f t="shared" ref="G35:G41" si="0">VLOOKUP(D35,$M$11:$O$24,2,FALSE)</f>
        <v>0</v>
      </c>
      <c r="H35" s="65"/>
      <c r="I35" s="136"/>
      <c r="J35" s="156"/>
    </row>
    <row r="36" spans="2:15" x14ac:dyDescent="0.3">
      <c r="B36" s="155"/>
      <c r="C36" s="161" t="s">
        <v>120</v>
      </c>
      <c r="D36" s="162" t="s">
        <v>303</v>
      </c>
      <c r="E36" s="65"/>
      <c r="F36" s="64"/>
      <c r="G36" s="53">
        <f t="shared" si="0"/>
        <v>0</v>
      </c>
      <c r="H36" s="65"/>
      <c r="I36" s="136"/>
      <c r="J36" s="156"/>
    </row>
    <row r="37" spans="2:15" x14ac:dyDescent="0.3">
      <c r="B37" s="155"/>
      <c r="C37" s="161" t="s">
        <v>120</v>
      </c>
      <c r="D37" s="162" t="s">
        <v>303</v>
      </c>
      <c r="E37" s="65"/>
      <c r="F37" s="163"/>
      <c r="G37" s="53">
        <f t="shared" si="0"/>
        <v>0</v>
      </c>
      <c r="H37" s="65"/>
      <c r="I37" s="136"/>
      <c r="J37" s="156"/>
    </row>
    <row r="38" spans="2:15" x14ac:dyDescent="0.3">
      <c r="B38" s="155"/>
      <c r="C38" s="161" t="s">
        <v>120</v>
      </c>
      <c r="D38" s="162" t="s">
        <v>303</v>
      </c>
      <c r="E38" s="65"/>
      <c r="F38" s="64"/>
      <c r="G38" s="53">
        <f t="shared" si="0"/>
        <v>0</v>
      </c>
      <c r="H38" s="65"/>
      <c r="I38" s="136"/>
      <c r="J38" s="156"/>
    </row>
    <row r="39" spans="2:15" x14ac:dyDescent="0.3">
      <c r="B39" s="155"/>
      <c r="C39" s="161" t="s">
        <v>120</v>
      </c>
      <c r="D39" s="162" t="s">
        <v>303</v>
      </c>
      <c r="E39" s="65"/>
      <c r="F39" s="64"/>
      <c r="G39" s="53">
        <f t="shared" si="0"/>
        <v>0</v>
      </c>
      <c r="H39" s="65"/>
      <c r="I39" s="136"/>
      <c r="J39" s="156"/>
    </row>
    <row r="40" spans="2:15" x14ac:dyDescent="0.3">
      <c r="B40" s="155"/>
      <c r="C40" s="161" t="s">
        <v>120</v>
      </c>
      <c r="D40" s="162" t="s">
        <v>303</v>
      </c>
      <c r="E40" s="65"/>
      <c r="F40" s="64"/>
      <c r="G40" s="53">
        <f t="shared" si="0"/>
        <v>0</v>
      </c>
      <c r="H40" s="65"/>
      <c r="I40" s="136"/>
      <c r="J40" s="156"/>
    </row>
    <row r="41" spans="2:15" x14ac:dyDescent="0.3">
      <c r="B41" s="155"/>
      <c r="C41" s="161" t="s">
        <v>120</v>
      </c>
      <c r="D41" s="162" t="s">
        <v>303</v>
      </c>
      <c r="E41" s="65"/>
      <c r="F41" s="64"/>
      <c r="G41" s="53">
        <f t="shared" si="0"/>
        <v>0</v>
      </c>
      <c r="H41" s="65"/>
      <c r="I41" s="136"/>
      <c r="J41" s="156"/>
    </row>
    <row r="42" spans="2:15" x14ac:dyDescent="0.3">
      <c r="B42" s="155"/>
      <c r="C42" s="53"/>
      <c r="D42" s="149"/>
      <c r="E42" s="53"/>
      <c r="F42" s="53">
        <f>SUM(F34:F41)</f>
        <v>0</v>
      </c>
      <c r="G42" s="134" t="e">
        <f>((F34*G34)+(F35*G35)+(F36*G36)+(F37*G37)+(F38*G38)+(F39*G39)+(F40*G40)+(F41*G41))/F42</f>
        <v>#DIV/0!</v>
      </c>
      <c r="H42" s="53" t="e">
        <f>((F34*H34)+(F35*H35)+(F36*H36)+(F37*H37)+(F38*H38)+(F39*H39)+(F40*H40)+(F41*H41))/F42</f>
        <v>#DIV/0!</v>
      </c>
      <c r="I42" s="136"/>
      <c r="J42" s="156"/>
    </row>
    <row r="43" spans="2:15" x14ac:dyDescent="0.3">
      <c r="B43" s="155"/>
      <c r="C43" s="157"/>
      <c r="D43" s="36"/>
      <c r="E43" s="36"/>
      <c r="F43" s="36"/>
      <c r="G43" s="36"/>
      <c r="H43" s="36"/>
      <c r="I43" s="136"/>
      <c r="J43" s="156"/>
    </row>
    <row r="44" spans="2:15" x14ac:dyDescent="0.3">
      <c r="B44" s="155"/>
      <c r="C44" s="36"/>
      <c r="D44" s="36"/>
      <c r="E44" s="36"/>
      <c r="F44" s="36"/>
      <c r="H44" s="36"/>
      <c r="I44" s="136"/>
      <c r="J44" s="156"/>
    </row>
    <row r="45" spans="2:15" x14ac:dyDescent="0.3">
      <c r="B45" s="158"/>
      <c r="C45" s="159"/>
      <c r="D45" s="159"/>
      <c r="E45" s="159"/>
      <c r="F45" s="159"/>
      <c r="G45" s="159"/>
      <c r="H45" s="159"/>
      <c r="I45" s="159"/>
      <c r="J45" s="160"/>
    </row>
    <row r="46" spans="2:15" s="136" customFormat="1" x14ac:dyDescent="0.3">
      <c r="M46" s="36"/>
      <c r="N46" s="132"/>
      <c r="O46" s="132"/>
    </row>
    <row r="47" spans="2:15" s="136" customFormat="1" x14ac:dyDescent="0.3">
      <c r="M47" s="36"/>
      <c r="N47" s="132"/>
      <c r="O47" s="132"/>
    </row>
    <row r="48" spans="2:15" s="136" customFormat="1" x14ac:dyDescent="0.3">
      <c r="M48" s="36"/>
      <c r="N48" s="132"/>
      <c r="O48" s="132"/>
    </row>
    <row r="49" spans="4:15" s="136" customFormat="1" x14ac:dyDescent="0.3">
      <c r="M49" s="36"/>
      <c r="N49" s="132"/>
      <c r="O49" s="132"/>
    </row>
    <row r="52" spans="4:15" hidden="1" x14ac:dyDescent="0.3">
      <c r="D52" s="334" t="s">
        <v>246</v>
      </c>
      <c r="E52" s="335"/>
      <c r="F52" s="335"/>
      <c r="G52" s="335"/>
      <c r="H52" s="336"/>
      <c r="I52" s="34"/>
    </row>
    <row r="53" spans="4:15" hidden="1" x14ac:dyDescent="0.3">
      <c r="D53" s="334" t="s">
        <v>247</v>
      </c>
      <c r="E53" s="335"/>
      <c r="F53" s="335"/>
      <c r="G53" s="335"/>
      <c r="H53" s="336"/>
      <c r="I53" s="60">
        <f>I54*1.5</f>
        <v>1.7999999999999998</v>
      </c>
    </row>
    <row r="54" spans="4:15" hidden="1" x14ac:dyDescent="0.3">
      <c r="D54" s="334" t="s">
        <v>245</v>
      </c>
      <c r="E54" s="335"/>
      <c r="F54" s="335"/>
      <c r="G54" s="335"/>
      <c r="H54" s="336"/>
      <c r="I54" s="110">
        <f>G17</f>
        <v>1.2</v>
      </c>
    </row>
  </sheetData>
  <sheetProtection algorithmName="SHA-512" hashValue="7cY434F7sS4PX3v0R4kXxDwOp21k8oCvYG/odm8BgFzh/8Q5zMQnGaQr78OL7Y26Ls+BhJkcAYUxvvsR6OVCbA==" saltValue="I6R5wmq/bWk57fAHD4M2qQ==" spinCount="100000" sheet="1" objects="1" scenarios="1"/>
  <mergeCells count="13">
    <mergeCell ref="D52:H52"/>
    <mergeCell ref="D53:H53"/>
    <mergeCell ref="D54:H54"/>
    <mergeCell ref="G20:J20"/>
    <mergeCell ref="G21:J21"/>
    <mergeCell ref="E15:G15"/>
    <mergeCell ref="D16:F16"/>
    <mergeCell ref="D17:F17"/>
    <mergeCell ref="D18:F18"/>
    <mergeCell ref="E4:I4"/>
    <mergeCell ref="E5:I5"/>
    <mergeCell ref="E6:I6"/>
    <mergeCell ref="D9:I9"/>
  </mergeCells>
  <phoneticPr fontId="10" type="noConversion"/>
  <dataValidations count="2">
    <dataValidation type="list" allowBlank="1" showInputMessage="1" showErrorMessage="1" sqref="E15:G15" xr:uid="{2227DBBE-F6DF-4392-948E-D5287E01ED5B}">
      <formula1>$D$12:$D$13</formula1>
    </dataValidation>
    <dataValidation type="list" allowBlank="1" showInputMessage="1" showErrorMessage="1" sqref="D34:D41" xr:uid="{8D2B29DC-C0A6-4401-AE00-329D8144CE63}">
      <formula1>$M$11:$M$24</formula1>
    </dataValidation>
  </dataValidations>
  <pageMargins left="0.7" right="0.7" top="0.75" bottom="0.75" header="0.3" footer="0.3"/>
  <ignoredErrors>
    <ignoredError sqref="D4:D6" unlockedFormula="1"/>
  </ignoredErrors>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9C0035D-EA25-4EFA-9291-5A293E1D2621}">
          <x14:formula1>
            <xm:f>'Ventana-Fachada'!$B$24:$B$32</xm:f>
          </x14:formula1>
          <xm:sqref>C34:C41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A7387-7983-4B39-8835-010ABA6F111A}">
  <dimension ref="A1:AL68"/>
  <sheetViews>
    <sheetView topLeftCell="A34" zoomScale="97" zoomScaleNormal="93" workbookViewId="0">
      <selection activeCell="N55" sqref="N55"/>
    </sheetView>
  </sheetViews>
  <sheetFormatPr baseColWidth="10" defaultColWidth="0" defaultRowHeight="14.4" zeroHeight="1" x14ac:dyDescent="0.3"/>
  <cols>
    <col min="1" max="1" width="5.6640625" style="136" customWidth="1"/>
    <col min="2" max="2" width="11.5546875" style="136" customWidth="1"/>
    <col min="3" max="3" width="26.21875" style="139" customWidth="1"/>
    <col min="4" max="4" width="19.44140625" style="139" customWidth="1"/>
    <col min="5" max="5" width="11.5546875" style="139" customWidth="1"/>
    <col min="6" max="6" width="15.44140625" style="139" customWidth="1"/>
    <col min="7" max="7" width="13.21875" style="139" customWidth="1"/>
    <col min="8" max="9" width="11.5546875" style="139" hidden="1" customWidth="1"/>
    <col min="10" max="10" width="20.77734375" style="139" customWidth="1"/>
    <col min="11" max="14" width="11.5546875" style="139" customWidth="1"/>
    <col min="15" max="16" width="11.5546875" style="139" hidden="1" customWidth="1"/>
    <col min="17" max="17" width="11.5546875" style="139" customWidth="1"/>
    <col min="18" max="18" width="11.5546875" style="139" hidden="1" customWidth="1"/>
    <col min="19" max="19" width="11.5546875" style="139" customWidth="1"/>
    <col min="20" max="20" width="11.5546875" style="136" customWidth="1"/>
    <col min="21" max="21" width="11.5546875" style="139" hidden="1" customWidth="1"/>
    <col min="22" max="22" width="57.6640625" style="139" hidden="1" customWidth="1"/>
    <col min="23" max="23" width="27.44140625" style="164" hidden="1" customWidth="1"/>
    <col min="24" max="25" width="11.5546875" style="139" hidden="1" customWidth="1"/>
    <col min="26" max="26" width="23.33203125" style="165" hidden="1" customWidth="1"/>
    <col min="27" max="27" width="21.33203125" style="165" hidden="1" customWidth="1"/>
    <col min="28" max="28" width="23.88671875" style="166" hidden="1" customWidth="1"/>
    <col min="29" max="16384" width="11.5546875" style="139" hidden="1"/>
  </cols>
  <sheetData>
    <row r="1" spans="1:38" x14ac:dyDescent="0.3">
      <c r="B1" s="31"/>
      <c r="C1" s="28" t="s">
        <v>107</v>
      </c>
      <c r="D1" s="31"/>
      <c r="E1" s="31"/>
      <c r="F1" s="68"/>
      <c r="G1" s="68"/>
      <c r="H1" s="27"/>
      <c r="I1" s="27"/>
      <c r="J1" s="27"/>
      <c r="K1" s="27"/>
      <c r="L1" s="27"/>
      <c r="M1" s="27"/>
      <c r="N1" s="27"/>
      <c r="O1" s="27"/>
      <c r="P1" s="27"/>
      <c r="Q1" s="27"/>
      <c r="R1" s="27"/>
      <c r="S1" s="27"/>
      <c r="T1" s="27"/>
      <c r="U1" s="34"/>
    </row>
    <row r="2" spans="1:38" x14ac:dyDescent="0.3">
      <c r="A2" s="31"/>
      <c r="B2" s="31"/>
      <c r="C2" s="28" t="s">
        <v>325</v>
      </c>
      <c r="D2" s="31"/>
      <c r="E2" s="31"/>
      <c r="F2" s="68"/>
      <c r="G2" s="27"/>
      <c r="I2" s="227"/>
      <c r="J2" s="227"/>
      <c r="K2" s="167" t="s">
        <v>112</v>
      </c>
      <c r="L2" s="227"/>
      <c r="M2" s="227"/>
      <c r="N2" s="227"/>
      <c r="O2" s="227"/>
      <c r="P2" s="227"/>
      <c r="Q2" s="227"/>
      <c r="R2" s="227"/>
      <c r="S2" s="227"/>
      <c r="T2" s="27"/>
      <c r="U2" s="34"/>
      <c r="AJ2" s="139" t="s">
        <v>472</v>
      </c>
      <c r="AL2" s="139">
        <v>628.70000000000005</v>
      </c>
    </row>
    <row r="3" spans="1:38" x14ac:dyDescent="0.3">
      <c r="A3" s="31"/>
      <c r="B3" s="31"/>
      <c r="C3" s="31"/>
      <c r="D3" s="31"/>
      <c r="E3" s="31"/>
      <c r="F3" s="68"/>
      <c r="G3" s="68"/>
      <c r="H3" s="27"/>
      <c r="I3" s="27"/>
      <c r="J3" s="27"/>
      <c r="K3" s="27"/>
      <c r="L3" s="27"/>
      <c r="M3" s="27"/>
      <c r="N3" s="27"/>
      <c r="O3" s="27"/>
      <c r="P3" s="27"/>
      <c r="Q3" s="27"/>
      <c r="R3" s="27"/>
      <c r="S3" s="27"/>
      <c r="T3" s="27"/>
      <c r="U3" s="34"/>
      <c r="V3" s="168" t="s">
        <v>304</v>
      </c>
      <c r="W3" s="169" t="s">
        <v>305</v>
      </c>
      <c r="Z3" s="350" t="s">
        <v>306</v>
      </c>
      <c r="AA3" s="350"/>
      <c r="AB3" s="170" t="s">
        <v>307</v>
      </c>
      <c r="AF3" s="170" t="s">
        <v>470</v>
      </c>
    </row>
    <row r="4" spans="1:38" x14ac:dyDescent="0.3">
      <c r="A4" s="31"/>
      <c r="B4" s="31"/>
      <c r="C4" s="119" t="str">
        <f>'Configuración de Entradas'!C4</f>
        <v>Nombre del Proyecto</v>
      </c>
      <c r="D4" s="171"/>
      <c r="E4" s="172"/>
      <c r="F4" s="172"/>
      <c r="G4" s="172"/>
      <c r="H4" s="172"/>
      <c r="I4" s="172"/>
      <c r="J4" s="172"/>
      <c r="K4" s="172"/>
      <c r="L4" s="172"/>
      <c r="M4" s="172"/>
      <c r="N4" s="172"/>
      <c r="O4" s="172"/>
      <c r="P4" s="172"/>
      <c r="Q4" s="172"/>
      <c r="R4" s="172"/>
      <c r="S4" s="172"/>
      <c r="T4" s="27"/>
      <c r="U4" s="34"/>
      <c r="V4" s="139" t="s">
        <v>308</v>
      </c>
      <c r="W4" s="165">
        <v>0.82</v>
      </c>
      <c r="Z4" s="165">
        <v>0</v>
      </c>
      <c r="AA4" s="165">
        <v>0.1</v>
      </c>
      <c r="AB4" s="166">
        <v>1</v>
      </c>
      <c r="AF4" s="215" t="s">
        <v>128</v>
      </c>
      <c r="AG4" s="215">
        <v>29.45</v>
      </c>
      <c r="AH4" s="213" t="s">
        <v>113</v>
      </c>
    </row>
    <row r="5" spans="1:38" ht="14.4" customHeight="1" x14ac:dyDescent="0.3">
      <c r="A5" s="31"/>
      <c r="B5" s="31"/>
      <c r="C5" s="25" t="str">
        <f>'Configuración de Entradas'!C5</f>
        <v>Número de Registro</v>
      </c>
      <c r="D5" s="171"/>
      <c r="E5" s="172"/>
      <c r="F5" s="172"/>
      <c r="G5" s="172"/>
      <c r="H5" s="172"/>
      <c r="I5" s="172"/>
      <c r="J5" s="172"/>
      <c r="K5" s="172"/>
      <c r="L5" s="172"/>
      <c r="M5" s="172"/>
      <c r="N5" s="172"/>
      <c r="O5" s="172"/>
      <c r="P5" s="172"/>
      <c r="Q5" s="172"/>
      <c r="R5" s="172"/>
      <c r="S5" s="172"/>
      <c r="T5" s="27"/>
      <c r="U5" s="34"/>
      <c r="V5" s="139" t="s">
        <v>309</v>
      </c>
      <c r="W5" s="165">
        <v>0.78</v>
      </c>
      <c r="Z5" s="165">
        <v>0.1</v>
      </c>
      <c r="AA5" s="165">
        <v>0.2</v>
      </c>
      <c r="AB5" s="166">
        <v>0.91</v>
      </c>
      <c r="AF5" s="214" t="s">
        <v>121</v>
      </c>
      <c r="AG5" s="214">
        <v>9.1300000000000008</v>
      </c>
      <c r="AH5" s="216">
        <f>AG5/$AG$4</f>
        <v>0.31001697792869276</v>
      </c>
    </row>
    <row r="6" spans="1:38" ht="14.4" customHeight="1" x14ac:dyDescent="0.3">
      <c r="A6" s="31"/>
      <c r="B6" s="31"/>
      <c r="C6" s="25" t="str">
        <f>'Configuración de Entradas'!C6</f>
        <v>Fecha de emisión del formulario</v>
      </c>
      <c r="D6" s="171"/>
      <c r="E6" s="172"/>
      <c r="F6" s="172"/>
      <c r="G6" s="172"/>
      <c r="H6" s="172"/>
      <c r="I6" s="172"/>
      <c r="J6" s="172"/>
      <c r="K6" s="172"/>
      <c r="L6" s="172"/>
      <c r="M6" s="172"/>
      <c r="N6" s="172"/>
      <c r="O6" s="172"/>
      <c r="P6" s="172"/>
      <c r="Q6" s="172"/>
      <c r="R6" s="172"/>
      <c r="S6" s="172"/>
      <c r="T6" s="27"/>
      <c r="U6" s="34"/>
      <c r="V6" s="139" t="s">
        <v>449</v>
      </c>
      <c r="W6" s="164">
        <v>0.56000000000000005</v>
      </c>
      <c r="Z6" s="165">
        <v>0.2</v>
      </c>
      <c r="AA6" s="165">
        <v>0.3</v>
      </c>
      <c r="AB6" s="166">
        <v>0.82</v>
      </c>
      <c r="AF6" s="214" t="s">
        <v>122</v>
      </c>
      <c r="AG6" s="214">
        <v>13.53</v>
      </c>
      <c r="AH6" s="216">
        <f t="shared" ref="AH6:AH12" si="0">AG6/$AG$4</f>
        <v>0.45942275042444819</v>
      </c>
    </row>
    <row r="7" spans="1:38" ht="14.4" customHeight="1" x14ac:dyDescent="0.3">
      <c r="A7" s="31"/>
      <c r="B7" s="31"/>
      <c r="C7" s="25"/>
      <c r="D7" s="171"/>
      <c r="E7" s="172"/>
      <c r="F7" s="172"/>
      <c r="G7" s="172"/>
      <c r="H7" s="172"/>
      <c r="I7" s="172"/>
      <c r="J7" s="172"/>
      <c r="K7" s="172"/>
      <c r="L7" s="172"/>
      <c r="M7" s="172"/>
      <c r="N7" s="172"/>
      <c r="O7" s="172"/>
      <c r="P7" s="172"/>
      <c r="Q7" s="172"/>
      <c r="R7" s="172"/>
      <c r="S7" s="172"/>
      <c r="T7" s="27"/>
      <c r="U7" s="34"/>
      <c r="V7" s="139" t="s">
        <v>445</v>
      </c>
      <c r="W7" s="164">
        <v>0.52</v>
      </c>
      <c r="Z7" s="165">
        <v>0.3</v>
      </c>
      <c r="AA7" s="165">
        <v>0.4</v>
      </c>
      <c r="AB7" s="166">
        <v>0.74</v>
      </c>
      <c r="AF7" s="214" t="s">
        <v>123</v>
      </c>
      <c r="AG7" s="214">
        <v>14.26</v>
      </c>
      <c r="AH7" s="216">
        <f t="shared" si="0"/>
        <v>0.48421052631578948</v>
      </c>
    </row>
    <row r="8" spans="1:38" ht="18" customHeight="1" x14ac:dyDescent="0.3">
      <c r="A8" s="31"/>
      <c r="B8" s="31"/>
      <c r="C8" s="26" t="s">
        <v>455</v>
      </c>
      <c r="D8" s="33"/>
      <c r="E8" s="33"/>
      <c r="F8" s="33"/>
      <c r="G8" s="27"/>
      <c r="H8" s="27"/>
      <c r="I8" s="27"/>
      <c r="J8" s="27"/>
      <c r="K8" s="27"/>
      <c r="L8" s="27"/>
      <c r="M8" s="27"/>
      <c r="N8" s="27"/>
      <c r="O8" s="27"/>
      <c r="P8" s="27"/>
      <c r="Q8" s="27"/>
      <c r="R8" s="27"/>
      <c r="S8" s="27"/>
      <c r="T8" s="27"/>
      <c r="U8" s="34"/>
      <c r="V8" s="139" t="s">
        <v>446</v>
      </c>
      <c r="W8" s="164">
        <v>0.51</v>
      </c>
      <c r="Z8" s="165">
        <v>0.4</v>
      </c>
      <c r="AA8" s="165">
        <v>0.5</v>
      </c>
      <c r="AB8" s="166">
        <v>0.67</v>
      </c>
      <c r="AF8" s="214" t="s">
        <v>124</v>
      </c>
      <c r="AG8" s="214">
        <v>15.94</v>
      </c>
      <c r="AH8" s="216">
        <f t="shared" si="0"/>
        <v>0.54125636672325972</v>
      </c>
    </row>
    <row r="9" spans="1:38" ht="18" customHeight="1" x14ac:dyDescent="0.3">
      <c r="A9" s="27"/>
      <c r="B9" s="27"/>
      <c r="C9" s="351" t="s">
        <v>460</v>
      </c>
      <c r="D9" s="351"/>
      <c r="E9" s="351"/>
      <c r="F9" s="67"/>
      <c r="G9" s="67"/>
      <c r="H9" s="67"/>
      <c r="I9" s="67"/>
      <c r="J9" s="67"/>
      <c r="K9" s="67"/>
      <c r="L9" s="67"/>
      <c r="M9" s="67"/>
      <c r="N9" s="67"/>
      <c r="O9" s="67"/>
      <c r="P9" s="67"/>
      <c r="Q9" s="67"/>
      <c r="R9" s="67"/>
      <c r="S9" s="67"/>
      <c r="T9" s="27"/>
      <c r="U9" s="34"/>
      <c r="V9" s="139" t="s">
        <v>437</v>
      </c>
      <c r="W9" s="164">
        <v>0.59</v>
      </c>
      <c r="Z9" s="165">
        <v>0.5</v>
      </c>
      <c r="AA9" s="165">
        <v>0.6</v>
      </c>
      <c r="AB9" s="166">
        <v>0.61</v>
      </c>
      <c r="AF9" s="214" t="s">
        <v>129</v>
      </c>
      <c r="AG9" s="214">
        <v>20.27</v>
      </c>
      <c r="AH9" s="216">
        <f t="shared" si="0"/>
        <v>0.68828522920203739</v>
      </c>
    </row>
    <row r="10" spans="1:38" ht="14.4" customHeight="1" x14ac:dyDescent="0.3">
      <c r="A10" s="27"/>
      <c r="B10" s="27"/>
      <c r="C10" s="354" t="s">
        <v>114</v>
      </c>
      <c r="D10" s="355"/>
      <c r="E10" s="356"/>
      <c r="F10" s="173" t="s">
        <v>471</v>
      </c>
      <c r="G10" s="136"/>
      <c r="H10" s="136"/>
      <c r="I10" s="68"/>
      <c r="J10" s="354" t="s">
        <v>310</v>
      </c>
      <c r="K10" s="356"/>
      <c r="L10" s="68"/>
      <c r="M10" s="68"/>
      <c r="N10" s="68"/>
      <c r="O10" s="68"/>
      <c r="P10" s="68"/>
      <c r="Q10" s="68"/>
      <c r="R10" s="68"/>
      <c r="S10" s="68"/>
      <c r="T10" s="27"/>
      <c r="U10" s="34"/>
      <c r="V10" s="139" t="s">
        <v>439</v>
      </c>
      <c r="W10" s="164">
        <v>0.52</v>
      </c>
      <c r="Z10" s="165">
        <v>0.6</v>
      </c>
      <c r="AA10" s="165">
        <v>0.7</v>
      </c>
      <c r="AB10" s="166">
        <v>0.56000000000000005</v>
      </c>
      <c r="AF10" s="214" t="s">
        <v>125</v>
      </c>
      <c r="AG10" s="214">
        <v>15.9</v>
      </c>
      <c r="AH10" s="216">
        <f t="shared" si="0"/>
        <v>0.53989813242784379</v>
      </c>
    </row>
    <row r="11" spans="1:38" ht="14.4" customHeight="1" x14ac:dyDescent="0.3">
      <c r="A11" s="27"/>
      <c r="B11" s="27"/>
      <c r="C11" s="357" t="s">
        <v>5</v>
      </c>
      <c r="D11" s="358"/>
      <c r="E11" s="228"/>
      <c r="F11" s="174">
        <v>0.25</v>
      </c>
      <c r="G11" s="136"/>
      <c r="H11" s="136"/>
      <c r="I11" s="218"/>
      <c r="J11" s="175" t="s">
        <v>355</v>
      </c>
      <c r="K11" s="176"/>
      <c r="L11" s="218"/>
      <c r="M11" s="218"/>
      <c r="N11" s="218"/>
      <c r="O11" s="218"/>
      <c r="P11" s="218"/>
      <c r="Q11" s="218"/>
      <c r="R11" s="218"/>
      <c r="S11" s="218"/>
      <c r="T11" s="27"/>
      <c r="U11" s="34"/>
      <c r="V11" s="139" t="s">
        <v>447</v>
      </c>
      <c r="W11" s="164">
        <v>0.45</v>
      </c>
      <c r="Z11" s="165">
        <v>0.7</v>
      </c>
      <c r="AA11" s="165">
        <v>0.8</v>
      </c>
      <c r="AB11" s="166">
        <v>0.51</v>
      </c>
      <c r="AF11" s="214" t="s">
        <v>126</v>
      </c>
      <c r="AG11" s="214">
        <v>14.75</v>
      </c>
      <c r="AH11" s="216">
        <f t="shared" si="0"/>
        <v>0.50084889643463504</v>
      </c>
    </row>
    <row r="12" spans="1:38" ht="14.4" customHeight="1" x14ac:dyDescent="0.3">
      <c r="A12" s="27"/>
      <c r="B12" s="27"/>
      <c r="C12" s="359" t="s">
        <v>73</v>
      </c>
      <c r="D12" s="360"/>
      <c r="E12" s="229"/>
      <c r="F12" s="174">
        <v>0.25</v>
      </c>
      <c r="G12" s="136"/>
      <c r="H12" s="136"/>
      <c r="I12" s="218"/>
      <c r="J12" s="177" t="s">
        <v>311</v>
      </c>
      <c r="K12" s="176"/>
      <c r="L12" s="218"/>
      <c r="M12" s="218"/>
      <c r="N12" s="218"/>
      <c r="O12" s="218"/>
      <c r="P12" s="218"/>
      <c r="Q12" s="218"/>
      <c r="R12" s="218"/>
      <c r="S12" s="218"/>
      <c r="T12" s="27"/>
      <c r="U12" s="34"/>
      <c r="V12" s="139" t="s">
        <v>441</v>
      </c>
      <c r="W12" s="164">
        <v>0.68</v>
      </c>
      <c r="Z12" s="165">
        <v>0.8</v>
      </c>
      <c r="AA12" s="165">
        <v>0.9</v>
      </c>
      <c r="AB12" s="166">
        <v>0.47</v>
      </c>
      <c r="AF12" s="214" t="s">
        <v>127</v>
      </c>
      <c r="AG12" s="214">
        <v>13.53</v>
      </c>
      <c r="AH12" s="216">
        <f t="shared" si="0"/>
        <v>0.45942275042444819</v>
      </c>
    </row>
    <row r="13" spans="1:38" x14ac:dyDescent="0.3">
      <c r="A13" s="27"/>
      <c r="B13" s="27"/>
      <c r="C13" s="359" t="s">
        <v>87</v>
      </c>
      <c r="D13" s="360"/>
      <c r="E13" s="230"/>
      <c r="F13" s="174">
        <v>0.35</v>
      </c>
      <c r="G13" s="136"/>
      <c r="H13" s="136"/>
      <c r="I13" s="218"/>
      <c r="J13" s="177" t="s">
        <v>312</v>
      </c>
      <c r="K13" s="176"/>
      <c r="L13" s="218"/>
      <c r="M13" s="218"/>
      <c r="N13" s="218"/>
      <c r="O13" s="218"/>
      <c r="P13" s="218"/>
      <c r="Q13" s="218"/>
      <c r="R13" s="218"/>
      <c r="S13" s="218"/>
      <c r="T13" s="27"/>
      <c r="U13" s="34"/>
      <c r="V13" s="139" t="s">
        <v>443</v>
      </c>
      <c r="W13" s="164">
        <v>0.6</v>
      </c>
      <c r="Z13" s="165">
        <v>0.9</v>
      </c>
      <c r="AA13" s="165">
        <v>1</v>
      </c>
      <c r="AB13" s="166">
        <v>0.44</v>
      </c>
    </row>
    <row r="14" spans="1:38" x14ac:dyDescent="0.3">
      <c r="A14" s="27"/>
      <c r="B14" s="27"/>
      <c r="C14" s="359" t="s">
        <v>97</v>
      </c>
      <c r="D14" s="360"/>
      <c r="E14" s="231"/>
      <c r="F14" s="174">
        <v>0.35</v>
      </c>
      <c r="G14" s="136"/>
      <c r="H14" s="136"/>
      <c r="I14" s="218"/>
      <c r="J14" s="177" t="s">
        <v>313</v>
      </c>
      <c r="K14" s="176"/>
      <c r="L14" s="218"/>
      <c r="M14" s="218"/>
      <c r="N14" s="218"/>
      <c r="O14" s="218"/>
      <c r="P14" s="218"/>
      <c r="Q14" s="218"/>
      <c r="R14" s="218"/>
      <c r="S14" s="218"/>
      <c r="T14" s="27"/>
      <c r="U14" s="34"/>
      <c r="V14" s="139" t="s">
        <v>314</v>
      </c>
      <c r="W14" s="165">
        <v>0.41</v>
      </c>
      <c r="AH14" s="217">
        <f>SUM(AH5+AH7+AH9+AH11)</f>
        <v>1.9833616298811547</v>
      </c>
    </row>
    <row r="15" spans="1:38" x14ac:dyDescent="0.3">
      <c r="C15" s="361" t="s">
        <v>96</v>
      </c>
      <c r="D15" s="362"/>
      <c r="E15" s="232"/>
      <c r="F15" s="174">
        <v>0.45</v>
      </c>
      <c r="G15" s="136"/>
      <c r="H15" s="136"/>
      <c r="I15" s="136"/>
      <c r="J15" s="136"/>
      <c r="K15" s="136"/>
      <c r="L15" s="136"/>
      <c r="M15" s="136"/>
      <c r="N15" s="136"/>
      <c r="O15" s="136"/>
      <c r="P15" s="136"/>
      <c r="Q15" s="136"/>
      <c r="R15" s="136"/>
      <c r="S15" s="136"/>
      <c r="V15" s="139" t="s">
        <v>314</v>
      </c>
      <c r="W15" s="165">
        <v>0.3</v>
      </c>
    </row>
    <row r="16" spans="1:38" x14ac:dyDescent="0.3">
      <c r="C16" s="136"/>
      <c r="D16" s="136"/>
      <c r="E16" s="136"/>
      <c r="F16" s="136"/>
      <c r="G16" s="136"/>
      <c r="H16" s="136"/>
      <c r="I16" s="136"/>
      <c r="J16" s="136"/>
      <c r="K16" s="136"/>
      <c r="L16" s="136"/>
      <c r="M16" s="136"/>
      <c r="N16" s="136"/>
      <c r="O16" s="136"/>
      <c r="P16" s="136"/>
      <c r="Q16" s="136"/>
      <c r="R16" s="136"/>
      <c r="S16" s="136"/>
      <c r="V16" s="139" t="s">
        <v>448</v>
      </c>
      <c r="W16" s="165">
        <v>0.27</v>
      </c>
    </row>
    <row r="17" spans="2:23" x14ac:dyDescent="0.3">
      <c r="C17" s="343" t="s">
        <v>251</v>
      </c>
      <c r="D17" s="343"/>
      <c r="E17" s="343"/>
      <c r="F17" s="86" t="str">
        <f>'Ventana-Fachada'!E18</f>
        <v>Zona Climática 1A</v>
      </c>
      <c r="G17" s="136"/>
      <c r="H17" s="136"/>
      <c r="I17" s="136"/>
      <c r="J17" s="136"/>
      <c r="K17" s="136"/>
      <c r="L17" s="136"/>
      <c r="M17" s="136"/>
      <c r="N17" s="136"/>
      <c r="O17" s="136"/>
      <c r="P17" s="136"/>
      <c r="Q17" s="136"/>
      <c r="R17" s="136"/>
      <c r="S17" s="136"/>
      <c r="V17" s="168" t="s">
        <v>315</v>
      </c>
      <c r="W17" s="165"/>
    </row>
    <row r="18" spans="2:23" x14ac:dyDescent="0.3">
      <c r="C18" s="343" t="s">
        <v>316</v>
      </c>
      <c r="D18" s="343"/>
      <c r="E18" s="343"/>
      <c r="F18" s="178">
        <f>VLOOKUP(F17,C11:F15,4,FALSE)</f>
        <v>0.25</v>
      </c>
      <c r="G18" s="136"/>
      <c r="H18" s="136"/>
      <c r="I18" s="136"/>
      <c r="J18" s="136"/>
      <c r="K18" s="136"/>
      <c r="L18" s="136"/>
      <c r="M18" s="136"/>
      <c r="N18" s="136"/>
      <c r="O18" s="136"/>
      <c r="P18" s="136"/>
      <c r="Q18" s="136"/>
      <c r="R18" s="136"/>
      <c r="S18" s="136"/>
      <c r="V18" s="139" t="s">
        <v>383</v>
      </c>
      <c r="W18" s="165">
        <v>0.7</v>
      </c>
    </row>
    <row r="19" spans="2:23" x14ac:dyDescent="0.3">
      <c r="C19" s="343" t="s">
        <v>317</v>
      </c>
      <c r="D19" s="343"/>
      <c r="E19" s="343"/>
      <c r="F19" s="178">
        <f>'Ventana-Fachada'!D33</f>
        <v>0</v>
      </c>
      <c r="G19" s="136" t="s">
        <v>237</v>
      </c>
      <c r="H19" s="136"/>
      <c r="I19" s="136"/>
      <c r="J19" s="136"/>
      <c r="K19" s="136"/>
      <c r="L19" s="136"/>
      <c r="M19" s="136"/>
      <c r="N19" s="136"/>
      <c r="O19" s="136"/>
      <c r="P19" s="136"/>
      <c r="Q19" s="136"/>
      <c r="R19" s="136"/>
      <c r="S19" s="136"/>
      <c r="V19" s="139" t="s">
        <v>450</v>
      </c>
      <c r="W19" s="165">
        <v>0.45</v>
      </c>
    </row>
    <row r="20" spans="2:23" x14ac:dyDescent="0.3">
      <c r="C20" s="343" t="s">
        <v>318</v>
      </c>
      <c r="D20" s="343"/>
      <c r="E20" s="343"/>
      <c r="F20" s="178">
        <f>SUM('Ventana-Fachada'!D26:D32)</f>
        <v>0</v>
      </c>
      <c r="G20" s="136" t="s">
        <v>237</v>
      </c>
      <c r="H20" s="136"/>
      <c r="I20" s="136"/>
      <c r="J20" s="136"/>
      <c r="K20" s="136"/>
      <c r="L20" s="136"/>
      <c r="M20" s="136"/>
      <c r="N20" s="136"/>
      <c r="O20" s="136"/>
      <c r="P20" s="136"/>
      <c r="Q20" s="136"/>
      <c r="R20" s="136"/>
      <c r="S20" s="136"/>
      <c r="V20" s="136" t="s">
        <v>442</v>
      </c>
      <c r="W20" s="179">
        <v>0.5</v>
      </c>
    </row>
    <row r="21" spans="2:23" x14ac:dyDescent="0.3">
      <c r="C21" s="89"/>
      <c r="D21" s="89"/>
      <c r="E21" s="89"/>
      <c r="F21" s="90"/>
      <c r="G21" s="136"/>
      <c r="H21" s="136"/>
      <c r="I21" s="136"/>
      <c r="J21" s="136"/>
      <c r="K21" s="136"/>
      <c r="L21" s="136"/>
      <c r="M21" s="136"/>
      <c r="N21" s="136"/>
      <c r="O21" s="136"/>
      <c r="P21" s="136"/>
      <c r="Q21" s="136"/>
      <c r="R21" s="136"/>
      <c r="S21" s="136"/>
      <c r="V21" s="136" t="s">
        <v>438</v>
      </c>
      <c r="W21" s="179">
        <v>0.42</v>
      </c>
    </row>
    <row r="22" spans="2:23" x14ac:dyDescent="0.3">
      <c r="C22" s="365" t="s">
        <v>490</v>
      </c>
      <c r="D22" s="366"/>
      <c r="E22" s="366"/>
      <c r="F22" s="236" t="e">
        <f>IF(ISERROR((E36*(F36-G61)+(S61*G61))/F36),E36,((E36*(F36-G61)+(S61*G61))/F36))</f>
        <v>#DIV/0!</v>
      </c>
      <c r="G22" s="136"/>
      <c r="H22" s="136"/>
      <c r="I22" s="136"/>
      <c r="J22" s="136"/>
      <c r="K22" s="136"/>
      <c r="L22" s="136"/>
      <c r="M22" s="136"/>
      <c r="N22" s="136"/>
      <c r="O22" s="136"/>
      <c r="P22" s="136"/>
      <c r="Q22" s="136"/>
      <c r="R22" s="136"/>
      <c r="S22" s="136"/>
      <c r="V22" s="136" t="s">
        <v>453</v>
      </c>
      <c r="W22" s="179">
        <v>0.33</v>
      </c>
    </row>
    <row r="23" spans="2:23" x14ac:dyDescent="0.3">
      <c r="C23" s="89"/>
      <c r="D23" s="89"/>
      <c r="E23" s="89"/>
      <c r="F23" s="90"/>
      <c r="G23" s="136"/>
      <c r="H23" s="136"/>
      <c r="I23" s="136"/>
      <c r="J23" s="136"/>
      <c r="K23" s="136"/>
      <c r="L23" s="136"/>
      <c r="M23" s="136"/>
      <c r="N23" s="136"/>
      <c r="O23" s="136"/>
      <c r="P23" s="136"/>
      <c r="Q23" s="136"/>
      <c r="R23" s="136"/>
      <c r="S23" s="136"/>
      <c r="V23" s="136" t="s">
        <v>384</v>
      </c>
      <c r="W23" s="180">
        <v>0.45</v>
      </c>
    </row>
    <row r="24" spans="2:23" x14ac:dyDescent="0.3">
      <c r="C24" s="89"/>
      <c r="D24" s="89"/>
      <c r="E24" s="89"/>
      <c r="F24" s="90"/>
      <c r="G24" s="136"/>
      <c r="H24" s="136"/>
      <c r="I24" s="136"/>
      <c r="J24" s="136"/>
      <c r="K24" s="136"/>
      <c r="L24" s="136"/>
      <c r="M24" s="136"/>
      <c r="N24" s="136"/>
      <c r="O24" s="136"/>
      <c r="P24" s="136"/>
      <c r="Q24" s="136"/>
      <c r="R24" s="136"/>
      <c r="S24" s="136"/>
      <c r="V24" s="136" t="s">
        <v>440</v>
      </c>
      <c r="W24" s="179">
        <v>0.42</v>
      </c>
    </row>
    <row r="25" spans="2:23" ht="15.6" x14ac:dyDescent="0.3">
      <c r="B25" s="18" t="s">
        <v>468</v>
      </c>
      <c r="C25" s="89"/>
      <c r="D25" s="89"/>
      <c r="E25" s="89"/>
      <c r="F25" s="90"/>
      <c r="G25" s="136"/>
      <c r="H25" s="136"/>
      <c r="I25" s="136"/>
      <c r="J25" s="136"/>
      <c r="K25" s="136"/>
      <c r="L25" s="136"/>
      <c r="M25" s="136"/>
      <c r="N25" s="136"/>
      <c r="O25" s="136"/>
      <c r="P25" s="136"/>
      <c r="Q25" s="136"/>
      <c r="R25" s="136"/>
      <c r="S25" s="136"/>
      <c r="V25" s="136" t="s">
        <v>444</v>
      </c>
      <c r="W25" s="179">
        <v>0.42</v>
      </c>
    </row>
    <row r="26" spans="2:23" x14ac:dyDescent="0.3">
      <c r="B26" s="210" t="s">
        <v>488</v>
      </c>
      <c r="C26" s="89"/>
      <c r="D26" s="89"/>
      <c r="E26" s="89"/>
      <c r="F26" s="90"/>
      <c r="G26" s="136"/>
      <c r="H26" s="136"/>
      <c r="I26" s="136"/>
      <c r="J26" s="136"/>
      <c r="K26" s="136"/>
      <c r="L26" s="136"/>
      <c r="M26" s="136"/>
      <c r="N26" s="136"/>
      <c r="O26" s="136"/>
      <c r="P26" s="136"/>
      <c r="Q26" s="136"/>
      <c r="R26" s="136"/>
      <c r="S26" s="136"/>
      <c r="V26" s="136" t="s">
        <v>451</v>
      </c>
      <c r="W26" s="180">
        <v>0.3</v>
      </c>
    </row>
    <row r="27" spans="2:23" x14ac:dyDescent="0.3">
      <c r="B27" s="178" t="s">
        <v>120</v>
      </c>
      <c r="C27" s="352" t="s">
        <v>320</v>
      </c>
      <c r="D27" s="352"/>
      <c r="E27" s="178" t="s">
        <v>321</v>
      </c>
      <c r="F27" s="178" t="s">
        <v>473</v>
      </c>
      <c r="G27" s="90"/>
      <c r="H27" s="136"/>
      <c r="I27" s="136"/>
      <c r="J27" s="136"/>
      <c r="K27" s="136"/>
      <c r="L27" s="136"/>
      <c r="M27" s="136"/>
      <c r="N27" s="136"/>
      <c r="O27" s="136"/>
      <c r="P27" s="136"/>
      <c r="Q27" s="136"/>
      <c r="R27" s="136"/>
      <c r="S27" s="136"/>
      <c r="V27" s="136" t="s">
        <v>452</v>
      </c>
      <c r="W27" s="180">
        <v>0.27</v>
      </c>
    </row>
    <row r="28" spans="2:23" x14ac:dyDescent="0.3">
      <c r="B28" s="59" t="s">
        <v>121</v>
      </c>
      <c r="C28" s="353" t="s">
        <v>303</v>
      </c>
      <c r="D28" s="353"/>
      <c r="E28" s="211">
        <f t="shared" ref="E28:E35" si="1">VLOOKUP(C28,$V$4:$W$28,2,FALSE)</f>
        <v>0</v>
      </c>
      <c r="F28" s="212">
        <f>'Ventana-Fachada'!D25</f>
        <v>0</v>
      </c>
      <c r="G28" s="235"/>
      <c r="H28" s="136"/>
      <c r="I28" s="136"/>
      <c r="J28" s="136"/>
      <c r="K28" s="136"/>
      <c r="L28" s="136"/>
      <c r="M28" s="136"/>
      <c r="N28" s="136"/>
      <c r="O28" s="136"/>
      <c r="P28" s="136"/>
      <c r="Q28" s="136"/>
      <c r="R28" s="136"/>
      <c r="S28" s="136"/>
      <c r="V28" s="136" t="s">
        <v>303</v>
      </c>
      <c r="W28" s="136"/>
    </row>
    <row r="29" spans="2:23" x14ac:dyDescent="0.3">
      <c r="B29" s="59" t="s">
        <v>122</v>
      </c>
      <c r="C29" s="353" t="s">
        <v>303</v>
      </c>
      <c r="D29" s="353"/>
      <c r="E29" s="211">
        <f t="shared" si="1"/>
        <v>0</v>
      </c>
      <c r="F29" s="212">
        <f>'Ventana-Fachada'!D26</f>
        <v>0</v>
      </c>
      <c r="G29" s="235"/>
      <c r="H29" s="136"/>
      <c r="I29" s="136"/>
      <c r="J29" s="136"/>
      <c r="K29" s="136"/>
      <c r="L29" s="136"/>
      <c r="M29" s="136"/>
      <c r="N29" s="136"/>
      <c r="O29" s="136"/>
      <c r="P29" s="136"/>
      <c r="Q29" s="136"/>
      <c r="R29" s="136"/>
      <c r="S29" s="136"/>
      <c r="W29" s="139"/>
    </row>
    <row r="30" spans="2:23" x14ac:dyDescent="0.3">
      <c r="B30" s="59" t="s">
        <v>123</v>
      </c>
      <c r="C30" s="353" t="s">
        <v>303</v>
      </c>
      <c r="D30" s="353"/>
      <c r="E30" s="211">
        <f t="shared" si="1"/>
        <v>0</v>
      </c>
      <c r="F30" s="212">
        <f>'Ventana-Fachada'!D27</f>
        <v>0</v>
      </c>
      <c r="G30" s="235"/>
      <c r="H30" s="136"/>
      <c r="I30" s="136"/>
      <c r="J30" s="136"/>
      <c r="K30" s="136"/>
      <c r="L30" s="136"/>
      <c r="M30" s="136"/>
      <c r="N30" s="136"/>
      <c r="O30" s="136"/>
      <c r="P30" s="136"/>
      <c r="Q30" s="136"/>
      <c r="R30" s="136"/>
      <c r="S30" s="136"/>
      <c r="W30" s="139"/>
    </row>
    <row r="31" spans="2:23" x14ac:dyDescent="0.3">
      <c r="B31" s="59" t="s">
        <v>124</v>
      </c>
      <c r="C31" s="353" t="s">
        <v>303</v>
      </c>
      <c r="D31" s="353"/>
      <c r="E31" s="211">
        <f t="shared" si="1"/>
        <v>0</v>
      </c>
      <c r="F31" s="212">
        <f>'Ventana-Fachada'!D28</f>
        <v>0</v>
      </c>
      <c r="G31" s="235"/>
      <c r="H31" s="136"/>
      <c r="I31" s="136"/>
      <c r="J31" s="136"/>
      <c r="K31" s="136"/>
      <c r="L31" s="136"/>
      <c r="M31" s="136"/>
      <c r="N31" s="136"/>
      <c r="O31" s="136"/>
      <c r="P31" s="136"/>
      <c r="Q31" s="136"/>
      <c r="R31" s="136"/>
      <c r="S31" s="136"/>
      <c r="W31" s="139"/>
    </row>
    <row r="32" spans="2:23" x14ac:dyDescent="0.3">
      <c r="B32" s="59" t="s">
        <v>129</v>
      </c>
      <c r="C32" s="353" t="s">
        <v>303</v>
      </c>
      <c r="D32" s="353"/>
      <c r="E32" s="211">
        <f t="shared" si="1"/>
        <v>0</v>
      </c>
      <c r="F32" s="212">
        <f>'Ventana-Fachada'!D29</f>
        <v>0</v>
      </c>
      <c r="G32" s="235"/>
      <c r="H32" s="136"/>
      <c r="I32" s="136"/>
      <c r="J32" s="136"/>
      <c r="K32" s="136"/>
      <c r="L32" s="136"/>
      <c r="M32" s="136"/>
      <c r="N32" s="136"/>
      <c r="O32" s="136"/>
      <c r="P32" s="136"/>
      <c r="Q32" s="136"/>
      <c r="R32" s="136"/>
      <c r="S32" s="136"/>
      <c r="W32" s="139"/>
    </row>
    <row r="33" spans="2:28" x14ac:dyDescent="0.3">
      <c r="B33" s="59" t="s">
        <v>125</v>
      </c>
      <c r="C33" s="353" t="s">
        <v>303</v>
      </c>
      <c r="D33" s="353"/>
      <c r="E33" s="211">
        <f t="shared" si="1"/>
        <v>0</v>
      </c>
      <c r="F33" s="212">
        <f>'Ventana-Fachada'!D30</f>
        <v>0</v>
      </c>
      <c r="G33" s="235"/>
      <c r="H33" s="136"/>
      <c r="I33" s="136"/>
      <c r="J33" s="136"/>
      <c r="K33" s="136"/>
      <c r="L33" s="136"/>
      <c r="M33" s="136"/>
      <c r="N33" s="136"/>
      <c r="O33" s="136"/>
      <c r="P33" s="136"/>
      <c r="Q33" s="136"/>
      <c r="R33" s="136"/>
      <c r="S33" s="136"/>
      <c r="W33" s="139"/>
    </row>
    <row r="34" spans="2:28" x14ac:dyDescent="0.3">
      <c r="B34" s="59" t="s">
        <v>126</v>
      </c>
      <c r="C34" s="353" t="s">
        <v>303</v>
      </c>
      <c r="D34" s="353"/>
      <c r="E34" s="211">
        <f t="shared" si="1"/>
        <v>0</v>
      </c>
      <c r="F34" s="212">
        <f>'Ventana-Fachada'!D31</f>
        <v>0</v>
      </c>
      <c r="G34" s="235"/>
      <c r="H34" s="136"/>
      <c r="I34" s="136"/>
      <c r="J34" s="136"/>
      <c r="K34" s="136"/>
      <c r="L34" s="136"/>
      <c r="M34" s="136"/>
      <c r="N34" s="136"/>
      <c r="O34" s="136"/>
      <c r="P34" s="136"/>
      <c r="Q34" s="136"/>
      <c r="R34" s="136"/>
      <c r="S34" s="136"/>
      <c r="W34" s="139"/>
    </row>
    <row r="35" spans="2:28" x14ac:dyDescent="0.3">
      <c r="B35" s="59" t="s">
        <v>127</v>
      </c>
      <c r="C35" s="353" t="s">
        <v>303</v>
      </c>
      <c r="D35" s="353"/>
      <c r="E35" s="211">
        <f t="shared" si="1"/>
        <v>0</v>
      </c>
      <c r="F35" s="212">
        <f>'Ventana-Fachada'!D32</f>
        <v>0</v>
      </c>
      <c r="G35" s="235"/>
      <c r="H35" s="136"/>
      <c r="I35" s="136"/>
      <c r="J35" s="136"/>
      <c r="K35" s="136"/>
      <c r="L35" s="136"/>
      <c r="M35" s="136"/>
      <c r="N35" s="136"/>
      <c r="O35" s="136"/>
      <c r="P35" s="136"/>
      <c r="Q35" s="136"/>
      <c r="R35" s="136"/>
      <c r="S35" s="136"/>
      <c r="W35" s="139"/>
    </row>
    <row r="36" spans="2:28" x14ac:dyDescent="0.3">
      <c r="B36" s="367" t="s">
        <v>128</v>
      </c>
      <c r="C36" s="368"/>
      <c r="D36" s="369"/>
      <c r="E36" s="178" t="e">
        <f>((E28*F28)+(E29*F29)+(E30*F30)+(E31*F31)+(E32*F32)+(E33*F33)+(E34*F34)+(E35*F35))/F36</f>
        <v>#DIV/0!</v>
      </c>
      <c r="F36" s="178">
        <f>SUM(F28:F35)</f>
        <v>0</v>
      </c>
      <c r="G36" s="90"/>
      <c r="H36" s="136"/>
      <c r="I36" s="136"/>
      <c r="J36" s="136"/>
      <c r="K36" s="136"/>
      <c r="L36" s="136"/>
      <c r="M36" s="136"/>
      <c r="N36" s="136"/>
      <c r="O36" s="136"/>
      <c r="P36" s="136"/>
      <c r="Q36" s="136"/>
      <c r="R36" s="136"/>
      <c r="S36" s="136"/>
      <c r="W36" s="139"/>
    </row>
    <row r="37" spans="2:28" x14ac:dyDescent="0.3">
      <c r="C37" s="136"/>
      <c r="D37" s="136"/>
      <c r="E37" s="136"/>
      <c r="F37" s="136"/>
      <c r="G37" s="136"/>
      <c r="H37" s="136"/>
      <c r="I37" s="136"/>
      <c r="J37" s="136"/>
      <c r="K37" s="136"/>
      <c r="L37" s="136"/>
      <c r="M37" s="136"/>
      <c r="N37" s="136"/>
      <c r="O37" s="136"/>
      <c r="P37" s="136"/>
      <c r="Q37" s="136"/>
      <c r="R37" s="136"/>
      <c r="S37" s="136"/>
      <c r="W37" s="139"/>
    </row>
    <row r="38" spans="2:28" x14ac:dyDescent="0.3">
      <c r="C38" s="136"/>
      <c r="D38" s="136"/>
      <c r="E38" s="136"/>
      <c r="F38" s="136"/>
      <c r="G38" s="136"/>
      <c r="H38" s="136"/>
      <c r="I38" s="136"/>
      <c r="J38" s="136"/>
      <c r="K38" s="136"/>
      <c r="L38" s="136"/>
      <c r="M38" s="136"/>
      <c r="N38" s="136"/>
      <c r="O38" s="136"/>
      <c r="P38" s="136"/>
      <c r="Q38" s="136"/>
      <c r="R38" s="136"/>
      <c r="S38" s="136"/>
      <c r="W38" s="139"/>
    </row>
    <row r="39" spans="2:28" ht="15.6" x14ac:dyDescent="0.3">
      <c r="B39" s="18" t="s">
        <v>43</v>
      </c>
      <c r="C39" s="136"/>
      <c r="D39" s="136"/>
      <c r="E39" s="136"/>
      <c r="F39" s="136"/>
      <c r="G39" s="136"/>
      <c r="H39" s="136"/>
      <c r="I39" s="136"/>
      <c r="J39" s="136"/>
      <c r="K39" s="136"/>
      <c r="L39" s="136"/>
      <c r="M39" s="136"/>
      <c r="N39" s="136"/>
      <c r="O39" s="136"/>
      <c r="P39" s="136"/>
      <c r="Q39" s="136"/>
      <c r="R39" s="136"/>
      <c r="S39" s="136"/>
      <c r="W39" s="139"/>
    </row>
    <row r="40" spans="2:28" ht="30.6" customHeight="1" x14ac:dyDescent="0.3">
      <c r="B40" s="363" t="s">
        <v>489</v>
      </c>
      <c r="C40" s="363"/>
      <c r="D40" s="363"/>
      <c r="E40" s="363"/>
      <c r="F40" s="363"/>
      <c r="G40" s="136"/>
      <c r="H40" s="136"/>
      <c r="I40" s="136"/>
      <c r="J40" s="136"/>
      <c r="K40" s="136"/>
      <c r="L40" s="136"/>
      <c r="M40" s="136"/>
      <c r="N40" s="136"/>
      <c r="O40" s="136"/>
      <c r="P40" s="136"/>
      <c r="Q40" s="136"/>
      <c r="R40" s="136"/>
      <c r="S40" s="136"/>
      <c r="W40" s="139"/>
    </row>
    <row r="41" spans="2:28" x14ac:dyDescent="0.3">
      <c r="C41" s="136"/>
      <c r="D41" s="136"/>
      <c r="E41" s="136"/>
      <c r="F41" s="136"/>
      <c r="G41" s="136"/>
      <c r="H41" s="136"/>
      <c r="I41" s="136"/>
      <c r="J41" s="136"/>
      <c r="K41" s="136"/>
      <c r="L41" s="136"/>
      <c r="M41" s="136"/>
      <c r="N41" s="136"/>
      <c r="O41" s="136"/>
      <c r="P41" s="136"/>
      <c r="Q41" s="136"/>
      <c r="R41" s="136"/>
      <c r="S41" s="136"/>
      <c r="V41" s="136"/>
      <c r="W41" s="180"/>
    </row>
    <row r="42" spans="2:28" s="136" customFormat="1" x14ac:dyDescent="0.3">
      <c r="Z42" s="180"/>
      <c r="AA42" s="180"/>
      <c r="AB42" s="181"/>
    </row>
    <row r="43" spans="2:28" s="136" customFormat="1" x14ac:dyDescent="0.3">
      <c r="Z43" s="180"/>
      <c r="AA43" s="180"/>
      <c r="AB43" s="181"/>
    </row>
    <row r="44" spans="2:28" s="136" customFormat="1" x14ac:dyDescent="0.3">
      <c r="Z44" s="180"/>
      <c r="AA44" s="180"/>
      <c r="AB44" s="181"/>
    </row>
    <row r="45" spans="2:28" s="136" customFormat="1" x14ac:dyDescent="0.3">
      <c r="Z45" s="180"/>
      <c r="AA45" s="180"/>
      <c r="AB45" s="181"/>
    </row>
    <row r="46" spans="2:28" s="136" customFormat="1" x14ac:dyDescent="0.3">
      <c r="Z46" s="180"/>
      <c r="AA46" s="180"/>
      <c r="AB46" s="181"/>
    </row>
    <row r="47" spans="2:28" s="136" customFormat="1" x14ac:dyDescent="0.3">
      <c r="Z47" s="180"/>
      <c r="AA47" s="180"/>
      <c r="AB47" s="181"/>
    </row>
    <row r="48" spans="2:28" s="136" customFormat="1" x14ac:dyDescent="0.3">
      <c r="Z48" s="180"/>
      <c r="AA48" s="180"/>
      <c r="AB48" s="181"/>
    </row>
    <row r="49" spans="2:28" s="136" customFormat="1" x14ac:dyDescent="0.3">
      <c r="Z49" s="180"/>
      <c r="AA49" s="180"/>
      <c r="AB49" s="181"/>
    </row>
    <row r="50" spans="2:28" s="136" customFormat="1" x14ac:dyDescent="0.3">
      <c r="W50" s="179"/>
      <c r="Z50" s="180"/>
      <c r="AA50" s="180"/>
      <c r="AB50" s="181"/>
    </row>
    <row r="51" spans="2:28" s="136" customFormat="1" x14ac:dyDescent="0.3">
      <c r="W51" s="179"/>
      <c r="Z51" s="180"/>
      <c r="AA51" s="180"/>
      <c r="AB51" s="181"/>
    </row>
    <row r="52" spans="2:28" s="136" customFormat="1" ht="36" x14ac:dyDescent="0.3">
      <c r="B52" s="219" t="s">
        <v>474</v>
      </c>
      <c r="C52" s="219" t="s">
        <v>120</v>
      </c>
      <c r="D52" s="219" t="s">
        <v>480</v>
      </c>
      <c r="E52" s="219" t="s">
        <v>481</v>
      </c>
      <c r="F52" s="219" t="s">
        <v>482</v>
      </c>
      <c r="G52" s="219" t="s">
        <v>483</v>
      </c>
      <c r="H52" s="220" t="s">
        <v>475</v>
      </c>
      <c r="I52" s="220" t="s">
        <v>321</v>
      </c>
      <c r="J52" s="219" t="s">
        <v>476</v>
      </c>
      <c r="K52" s="219" t="s">
        <v>484</v>
      </c>
      <c r="L52" s="219" t="s">
        <v>485</v>
      </c>
      <c r="M52" s="219" t="s">
        <v>486</v>
      </c>
      <c r="N52" s="219" t="s">
        <v>487</v>
      </c>
      <c r="O52" s="219" t="s">
        <v>323</v>
      </c>
      <c r="P52" s="219" t="s">
        <v>324</v>
      </c>
      <c r="Q52" s="221" t="s">
        <v>491</v>
      </c>
      <c r="R52" s="220" t="s">
        <v>322</v>
      </c>
      <c r="S52" s="221" t="s">
        <v>477</v>
      </c>
      <c r="W52" s="179"/>
      <c r="Z52" s="180"/>
      <c r="AA52" s="180"/>
      <c r="AB52" s="181"/>
    </row>
    <row r="53" spans="2:28" s="136" customFormat="1" x14ac:dyDescent="0.3">
      <c r="B53" s="242"/>
      <c r="C53" s="242" t="s">
        <v>120</v>
      </c>
      <c r="D53" s="242"/>
      <c r="E53" s="242"/>
      <c r="F53" s="242"/>
      <c r="G53" s="233">
        <f>D53*E53*F53</f>
        <v>0</v>
      </c>
      <c r="H53" s="223" t="e">
        <f>G53/$F$36</f>
        <v>#DIV/0!</v>
      </c>
      <c r="I53" s="224" t="str">
        <f t="shared" ref="I53:I60" si="2">VLOOKUP(C53,$B$27:$G$35,4,FALSE)</f>
        <v>CGST base</v>
      </c>
      <c r="J53" s="242" t="s">
        <v>355</v>
      </c>
      <c r="K53" s="242"/>
      <c r="L53" s="242"/>
      <c r="M53" s="242"/>
      <c r="N53" s="242"/>
      <c r="O53" s="222" t="str">
        <f>IF(ISERROR(M53/K53),"0",M53/K53)</f>
        <v>0</v>
      </c>
      <c r="P53" s="222" t="str">
        <f>IF(ISERROR(N53/L53),"0",N53/L53)</f>
        <v>0</v>
      </c>
      <c r="Q53" s="225">
        <f>SUM(O53:P53)</f>
        <v>0</v>
      </c>
      <c r="R53" s="224" t="e">
        <f t="shared" ref="R53:R60" si="3">VLOOKUP(Q53,$AA$4:$AB$13,2,TRUE)</f>
        <v>#N/A</v>
      </c>
      <c r="S53" s="226">
        <f t="shared" ref="S53:S60" si="4">_xlfn.IFNA(R53*I53,0)</f>
        <v>0</v>
      </c>
      <c r="W53" s="179"/>
      <c r="Z53" s="180"/>
      <c r="AA53" s="180"/>
      <c r="AB53" s="181"/>
    </row>
    <row r="54" spans="2:28" s="136" customFormat="1" x14ac:dyDescent="0.3">
      <c r="B54" s="242"/>
      <c r="C54" s="242" t="s">
        <v>120</v>
      </c>
      <c r="D54" s="242"/>
      <c r="E54" s="242"/>
      <c r="F54" s="242"/>
      <c r="G54" s="233">
        <f t="shared" ref="G54:G60" si="5">D54*E54*F54</f>
        <v>0</v>
      </c>
      <c r="H54" s="223" t="e">
        <f t="shared" ref="H54:H60" si="6">G54/$F$36</f>
        <v>#DIV/0!</v>
      </c>
      <c r="I54" s="224" t="str">
        <f t="shared" si="2"/>
        <v>CGST base</v>
      </c>
      <c r="J54" s="242" t="s">
        <v>355</v>
      </c>
      <c r="K54" s="242"/>
      <c r="L54" s="242"/>
      <c r="M54" s="242"/>
      <c r="N54" s="242"/>
      <c r="O54" s="222" t="str">
        <f t="shared" ref="O54:O60" si="7">IF(ISERROR(M54/K54),"0",M54/K54)</f>
        <v>0</v>
      </c>
      <c r="P54" s="222" t="str">
        <f t="shared" ref="P54:P60" si="8">IF(ISERROR(N54/L54),"0",N54/L54)</f>
        <v>0</v>
      </c>
      <c r="Q54" s="225">
        <f t="shared" ref="Q54:Q60" si="9">SUM(O54:P54)</f>
        <v>0</v>
      </c>
      <c r="R54" s="224" t="e">
        <f t="shared" si="3"/>
        <v>#N/A</v>
      </c>
      <c r="S54" s="226">
        <f t="shared" si="4"/>
        <v>0</v>
      </c>
      <c r="W54" s="179"/>
      <c r="Z54" s="180"/>
      <c r="AA54" s="180"/>
      <c r="AB54" s="181"/>
    </row>
    <row r="55" spans="2:28" s="136" customFormat="1" x14ac:dyDescent="0.3">
      <c r="B55" s="242"/>
      <c r="C55" s="242" t="s">
        <v>120</v>
      </c>
      <c r="D55" s="242"/>
      <c r="E55" s="242"/>
      <c r="F55" s="242"/>
      <c r="G55" s="233">
        <f t="shared" si="5"/>
        <v>0</v>
      </c>
      <c r="H55" s="223" t="e">
        <f t="shared" si="6"/>
        <v>#DIV/0!</v>
      </c>
      <c r="I55" s="224" t="str">
        <f t="shared" si="2"/>
        <v>CGST base</v>
      </c>
      <c r="J55" s="242" t="s">
        <v>355</v>
      </c>
      <c r="K55" s="242"/>
      <c r="L55" s="242"/>
      <c r="M55" s="242"/>
      <c r="N55" s="242"/>
      <c r="O55" s="222" t="str">
        <f t="shared" si="7"/>
        <v>0</v>
      </c>
      <c r="P55" s="222" t="str">
        <f t="shared" si="8"/>
        <v>0</v>
      </c>
      <c r="Q55" s="225">
        <f t="shared" si="9"/>
        <v>0</v>
      </c>
      <c r="R55" s="224" t="e">
        <f t="shared" si="3"/>
        <v>#N/A</v>
      </c>
      <c r="S55" s="226">
        <f t="shared" si="4"/>
        <v>0</v>
      </c>
      <c r="W55" s="179"/>
      <c r="Z55" s="180"/>
      <c r="AA55" s="180"/>
      <c r="AB55" s="181"/>
    </row>
    <row r="56" spans="2:28" s="136" customFormat="1" x14ac:dyDescent="0.3">
      <c r="B56" s="242"/>
      <c r="C56" s="242" t="s">
        <v>120</v>
      </c>
      <c r="D56" s="242"/>
      <c r="E56" s="242"/>
      <c r="F56" s="242"/>
      <c r="G56" s="233">
        <f t="shared" si="5"/>
        <v>0</v>
      </c>
      <c r="H56" s="223" t="e">
        <f t="shared" si="6"/>
        <v>#DIV/0!</v>
      </c>
      <c r="I56" s="224" t="str">
        <f t="shared" si="2"/>
        <v>CGST base</v>
      </c>
      <c r="J56" s="242" t="s">
        <v>355</v>
      </c>
      <c r="K56" s="242"/>
      <c r="L56" s="242"/>
      <c r="M56" s="242"/>
      <c r="N56" s="242"/>
      <c r="O56" s="222" t="str">
        <f t="shared" si="7"/>
        <v>0</v>
      </c>
      <c r="P56" s="222" t="str">
        <f t="shared" si="8"/>
        <v>0</v>
      </c>
      <c r="Q56" s="225">
        <f t="shared" si="9"/>
        <v>0</v>
      </c>
      <c r="R56" s="224" t="e">
        <f t="shared" si="3"/>
        <v>#N/A</v>
      </c>
      <c r="S56" s="226">
        <f t="shared" si="4"/>
        <v>0</v>
      </c>
      <c r="W56" s="179"/>
      <c r="Z56" s="180"/>
      <c r="AA56" s="180"/>
      <c r="AB56" s="181"/>
    </row>
    <row r="57" spans="2:28" s="136" customFormat="1" x14ac:dyDescent="0.3">
      <c r="B57" s="242"/>
      <c r="C57" s="242" t="s">
        <v>120</v>
      </c>
      <c r="D57" s="242"/>
      <c r="E57" s="242"/>
      <c r="F57" s="242"/>
      <c r="G57" s="233">
        <f t="shared" si="5"/>
        <v>0</v>
      </c>
      <c r="H57" s="223" t="e">
        <f t="shared" si="6"/>
        <v>#DIV/0!</v>
      </c>
      <c r="I57" s="224" t="str">
        <f t="shared" si="2"/>
        <v>CGST base</v>
      </c>
      <c r="J57" s="242" t="s">
        <v>355</v>
      </c>
      <c r="K57" s="242"/>
      <c r="L57" s="242"/>
      <c r="M57" s="242"/>
      <c r="N57" s="242"/>
      <c r="O57" s="222" t="str">
        <f t="shared" si="7"/>
        <v>0</v>
      </c>
      <c r="P57" s="222" t="str">
        <f t="shared" si="8"/>
        <v>0</v>
      </c>
      <c r="Q57" s="225">
        <f t="shared" si="9"/>
        <v>0</v>
      </c>
      <c r="R57" s="224" t="e">
        <f t="shared" si="3"/>
        <v>#N/A</v>
      </c>
      <c r="S57" s="226">
        <f t="shared" si="4"/>
        <v>0</v>
      </c>
      <c r="W57" s="179"/>
      <c r="Z57" s="180"/>
      <c r="AA57" s="180"/>
      <c r="AB57" s="181"/>
    </row>
    <row r="58" spans="2:28" s="136" customFormat="1" x14ac:dyDescent="0.3">
      <c r="B58" s="242"/>
      <c r="C58" s="242" t="s">
        <v>120</v>
      </c>
      <c r="D58" s="242"/>
      <c r="E58" s="242"/>
      <c r="F58" s="242"/>
      <c r="G58" s="233">
        <f t="shared" si="5"/>
        <v>0</v>
      </c>
      <c r="H58" s="223" t="e">
        <f t="shared" si="6"/>
        <v>#DIV/0!</v>
      </c>
      <c r="I58" s="224" t="str">
        <f t="shared" si="2"/>
        <v>CGST base</v>
      </c>
      <c r="J58" s="242" t="s">
        <v>355</v>
      </c>
      <c r="K58" s="242"/>
      <c r="L58" s="242"/>
      <c r="M58" s="242"/>
      <c r="N58" s="242"/>
      <c r="O58" s="222" t="str">
        <f t="shared" si="7"/>
        <v>0</v>
      </c>
      <c r="P58" s="222" t="str">
        <f t="shared" si="8"/>
        <v>0</v>
      </c>
      <c r="Q58" s="225">
        <f t="shared" si="9"/>
        <v>0</v>
      </c>
      <c r="R58" s="224" t="e">
        <f t="shared" si="3"/>
        <v>#N/A</v>
      </c>
      <c r="S58" s="226">
        <f t="shared" si="4"/>
        <v>0</v>
      </c>
      <c r="W58" s="179"/>
      <c r="Z58" s="180"/>
      <c r="AA58" s="180"/>
      <c r="AB58" s="181"/>
    </row>
    <row r="59" spans="2:28" s="136" customFormat="1" x14ac:dyDescent="0.3">
      <c r="B59" s="242"/>
      <c r="C59" s="242" t="s">
        <v>120</v>
      </c>
      <c r="D59" s="242"/>
      <c r="E59" s="242"/>
      <c r="F59" s="242"/>
      <c r="G59" s="233">
        <f t="shared" si="5"/>
        <v>0</v>
      </c>
      <c r="H59" s="223" t="e">
        <f t="shared" si="6"/>
        <v>#DIV/0!</v>
      </c>
      <c r="I59" s="224" t="str">
        <f t="shared" si="2"/>
        <v>CGST base</v>
      </c>
      <c r="J59" s="242" t="s">
        <v>355</v>
      </c>
      <c r="K59" s="242"/>
      <c r="L59" s="242"/>
      <c r="M59" s="242"/>
      <c r="N59" s="242"/>
      <c r="O59" s="222" t="str">
        <f t="shared" si="7"/>
        <v>0</v>
      </c>
      <c r="P59" s="222" t="str">
        <f t="shared" si="8"/>
        <v>0</v>
      </c>
      <c r="Q59" s="225">
        <f t="shared" si="9"/>
        <v>0</v>
      </c>
      <c r="R59" s="224" t="e">
        <f t="shared" si="3"/>
        <v>#N/A</v>
      </c>
      <c r="S59" s="226">
        <f t="shared" si="4"/>
        <v>0</v>
      </c>
      <c r="W59" s="179"/>
      <c r="Z59" s="180"/>
      <c r="AA59" s="180"/>
      <c r="AB59" s="181"/>
    </row>
    <row r="60" spans="2:28" s="136" customFormat="1" x14ac:dyDescent="0.3">
      <c r="B60" s="242"/>
      <c r="C60" s="242" t="s">
        <v>120</v>
      </c>
      <c r="D60" s="242"/>
      <c r="E60" s="242"/>
      <c r="F60" s="242"/>
      <c r="G60" s="233">
        <f t="shared" si="5"/>
        <v>0</v>
      </c>
      <c r="H60" s="223" t="e">
        <f t="shared" si="6"/>
        <v>#DIV/0!</v>
      </c>
      <c r="I60" s="224" t="str">
        <f t="shared" si="2"/>
        <v>CGST base</v>
      </c>
      <c r="J60" s="242" t="s">
        <v>355</v>
      </c>
      <c r="K60" s="242"/>
      <c r="L60" s="242"/>
      <c r="M60" s="242"/>
      <c r="N60" s="242"/>
      <c r="O60" s="222" t="str">
        <f t="shared" si="7"/>
        <v>0</v>
      </c>
      <c r="P60" s="222" t="str">
        <f t="shared" si="8"/>
        <v>0</v>
      </c>
      <c r="Q60" s="225">
        <f t="shared" si="9"/>
        <v>0</v>
      </c>
      <c r="R60" s="224" t="e">
        <f t="shared" si="3"/>
        <v>#N/A</v>
      </c>
      <c r="S60" s="226">
        <f t="shared" si="4"/>
        <v>0</v>
      </c>
      <c r="W60" s="179"/>
      <c r="Z60" s="180"/>
      <c r="AA60" s="180"/>
      <c r="AB60" s="181"/>
    </row>
    <row r="61" spans="2:28" s="136" customFormat="1" x14ac:dyDescent="0.3">
      <c r="B61" s="370" t="s">
        <v>478</v>
      </c>
      <c r="C61" s="370"/>
      <c r="D61" s="370"/>
      <c r="E61" s="370"/>
      <c r="F61" s="370"/>
      <c r="G61" s="234">
        <f>SUM(G53:G60)</f>
        <v>0</v>
      </c>
      <c r="H61" s="223" t="e">
        <f>SUM(H53:H60)</f>
        <v>#DIV/0!</v>
      </c>
      <c r="I61" s="364" t="s">
        <v>479</v>
      </c>
      <c r="J61" s="364"/>
      <c r="K61" s="364"/>
      <c r="L61" s="364"/>
      <c r="M61" s="364"/>
      <c r="N61" s="364"/>
      <c r="O61" s="364"/>
      <c r="P61" s="364"/>
      <c r="Q61" s="364"/>
      <c r="R61" s="364"/>
      <c r="S61" s="226" t="e">
        <f>((S53*G53)+(S54*G54)+(S55*G55)+(S56*G56)+(S57*G57)+(S58*G58)+(S59*G59)+(S60*G60))/G61</f>
        <v>#DIV/0!</v>
      </c>
      <c r="W61" s="179"/>
      <c r="Z61" s="180"/>
      <c r="AA61" s="180"/>
      <c r="AB61" s="181"/>
    </row>
    <row r="62" spans="2:28" s="136" customFormat="1" x14ac:dyDescent="0.3">
      <c r="W62" s="179"/>
      <c r="Z62" s="180"/>
      <c r="AA62" s="180"/>
      <c r="AB62" s="181"/>
    </row>
    <row r="63" spans="2:28" s="136" customFormat="1" x14ac:dyDescent="0.3">
      <c r="W63" s="179"/>
      <c r="Z63" s="180"/>
      <c r="AA63" s="180"/>
      <c r="AB63" s="181"/>
    </row>
    <row r="64" spans="2:28" s="136" customFormat="1" hidden="1" x14ac:dyDescent="0.3">
      <c r="W64" s="179"/>
      <c r="Z64" s="180"/>
      <c r="AA64" s="180"/>
      <c r="AB64" s="181"/>
    </row>
    <row r="65" spans="23:28" s="136" customFormat="1" hidden="1" x14ac:dyDescent="0.3">
      <c r="W65" s="179"/>
      <c r="Z65" s="180"/>
      <c r="AA65" s="180"/>
      <c r="AB65" s="181"/>
    </row>
    <row r="66" spans="23:28" s="136" customFormat="1" hidden="1" x14ac:dyDescent="0.3">
      <c r="W66" s="179"/>
      <c r="Z66" s="180"/>
      <c r="AA66" s="180"/>
      <c r="AB66" s="181"/>
    </row>
    <row r="67" spans="23:28" s="136" customFormat="1" hidden="1" x14ac:dyDescent="0.3">
      <c r="W67" s="179"/>
      <c r="Z67" s="180"/>
      <c r="AA67" s="180"/>
      <c r="AB67" s="181"/>
    </row>
    <row r="68" spans="23:28" s="136" customFormat="1" hidden="1" x14ac:dyDescent="0.3">
      <c r="W68" s="179"/>
      <c r="Z68" s="180"/>
      <c r="AA68" s="180"/>
      <c r="AB68" s="181"/>
    </row>
  </sheetData>
  <sheetProtection algorithmName="SHA-512" hashValue="IZR3pFap6qXnfZNqgYTh14JW1nw+rLjFkpJXNeacanD5O9EPUZJvBRq4mo7YP0SznRJkgctdwJXIEChoew44jg==" saltValue="tFte4HI7fwZdkNYXYGnTpg==" spinCount="100000" sheet="1" objects="1" scenarios="1"/>
  <mergeCells count="27">
    <mergeCell ref="B40:F40"/>
    <mergeCell ref="I61:R61"/>
    <mergeCell ref="C22:E22"/>
    <mergeCell ref="C17:E17"/>
    <mergeCell ref="J10:K10"/>
    <mergeCell ref="C18:E18"/>
    <mergeCell ref="C19:E19"/>
    <mergeCell ref="C29:D29"/>
    <mergeCell ref="C30:D30"/>
    <mergeCell ref="C31:D31"/>
    <mergeCell ref="C32:D32"/>
    <mergeCell ref="B36:D36"/>
    <mergeCell ref="C33:D33"/>
    <mergeCell ref="C34:D34"/>
    <mergeCell ref="C35:D35"/>
    <mergeCell ref="B61:F61"/>
    <mergeCell ref="Z3:AA3"/>
    <mergeCell ref="C9:E9"/>
    <mergeCell ref="C20:E20"/>
    <mergeCell ref="C27:D27"/>
    <mergeCell ref="C28:D28"/>
    <mergeCell ref="C10:E10"/>
    <mergeCell ref="C11:D11"/>
    <mergeCell ref="C12:D12"/>
    <mergeCell ref="C13:D13"/>
    <mergeCell ref="C14:D14"/>
    <mergeCell ref="C15:D15"/>
  </mergeCells>
  <dataValidations count="3">
    <dataValidation type="list" allowBlank="1" showInputMessage="1" showErrorMessage="1" sqref="C53:C60" xr:uid="{BD391FA4-D5A6-470F-9D5F-C49492E4F2AB}">
      <formula1>$B$27:$B$35</formula1>
    </dataValidation>
    <dataValidation type="list" allowBlank="1" showInputMessage="1" showErrorMessage="1" sqref="J53:J60" xr:uid="{77C5A2BE-F15F-4D5A-91C4-F7D4D491F1E7}">
      <formula1>$J$11:$J$14</formula1>
    </dataValidation>
    <dataValidation type="list" allowBlank="1" showInputMessage="1" showErrorMessage="1" sqref="C28:C35" xr:uid="{E07BB10A-4071-4EDE-964D-5E00DDB9B380}">
      <formula1>$V$3:$V$28</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5E212-F897-44DA-BF52-9D13FFA0AF9B}">
  <dimension ref="A1:J54"/>
  <sheetViews>
    <sheetView topLeftCell="A18" zoomScale="79" zoomScaleNormal="40" workbookViewId="0">
      <selection activeCell="J49" sqref="J49"/>
    </sheetView>
  </sheetViews>
  <sheetFormatPr baseColWidth="10" defaultColWidth="0" defaultRowHeight="14.4" zeroHeight="1" x14ac:dyDescent="0.3"/>
  <cols>
    <col min="1" max="10" width="11.5546875" style="183" customWidth="1"/>
    <col min="11" max="16384" width="11.5546875" style="183" hidden="1"/>
  </cols>
  <sheetData>
    <row r="1" spans="1:10" x14ac:dyDescent="0.3">
      <c r="A1" s="182"/>
      <c r="B1" s="182"/>
      <c r="C1" s="182"/>
      <c r="D1" s="182"/>
      <c r="E1" s="182"/>
      <c r="F1" s="182"/>
      <c r="G1" s="182"/>
      <c r="H1" s="182"/>
      <c r="I1" s="182"/>
      <c r="J1" s="182"/>
    </row>
    <row r="2" spans="1:10" x14ac:dyDescent="0.3">
      <c r="A2" s="182"/>
      <c r="C2" s="182"/>
      <c r="D2" s="182"/>
      <c r="E2" s="182"/>
      <c r="F2" s="182"/>
      <c r="G2" s="182"/>
      <c r="H2" s="182"/>
      <c r="I2" s="182"/>
      <c r="J2" s="182"/>
    </row>
    <row r="3" spans="1:10" x14ac:dyDescent="0.3">
      <c r="A3" s="182"/>
      <c r="B3" s="182"/>
      <c r="C3" s="182"/>
      <c r="D3" s="182"/>
      <c r="E3" s="182"/>
      <c r="F3" s="182"/>
      <c r="G3" s="182"/>
      <c r="H3" s="182"/>
      <c r="I3" s="182"/>
      <c r="J3" s="182"/>
    </row>
    <row r="4" spans="1:10" x14ac:dyDescent="0.3">
      <c r="A4" s="182"/>
      <c r="B4" s="182"/>
      <c r="C4" s="182"/>
      <c r="D4" s="182"/>
      <c r="E4" s="182"/>
      <c r="F4" s="182"/>
      <c r="G4" s="182"/>
      <c r="H4" s="182"/>
      <c r="I4" s="182"/>
      <c r="J4" s="182"/>
    </row>
    <row r="5" spans="1:10" x14ac:dyDescent="0.3">
      <c r="A5" s="182"/>
      <c r="B5" s="182"/>
      <c r="C5" s="182"/>
      <c r="D5" s="182"/>
      <c r="E5" s="182"/>
      <c r="F5" s="182"/>
      <c r="G5" s="182"/>
      <c r="H5" s="182"/>
      <c r="I5" s="182"/>
      <c r="J5" s="182"/>
    </row>
    <row r="6" spans="1:10" x14ac:dyDescent="0.3">
      <c r="A6" s="182"/>
      <c r="B6" s="182"/>
      <c r="C6" s="182"/>
      <c r="D6" s="182"/>
      <c r="E6" s="182"/>
      <c r="F6" s="182"/>
      <c r="G6" s="182"/>
      <c r="H6" s="182"/>
      <c r="I6" s="182"/>
      <c r="J6" s="182"/>
    </row>
    <row r="7" spans="1:10" x14ac:dyDescent="0.3">
      <c r="A7" s="182"/>
      <c r="B7" s="182"/>
      <c r="C7" s="182"/>
      <c r="D7" s="182"/>
      <c r="E7" s="182"/>
      <c r="F7" s="182"/>
      <c r="G7" s="182"/>
      <c r="H7" s="182"/>
      <c r="I7" s="182"/>
      <c r="J7" s="182"/>
    </row>
    <row r="8" spans="1:10" x14ac:dyDescent="0.3">
      <c r="A8" s="182"/>
      <c r="B8" s="182"/>
      <c r="C8" s="182"/>
      <c r="D8" s="182"/>
      <c r="E8" s="182"/>
      <c r="F8" s="182"/>
      <c r="G8" s="182"/>
      <c r="H8" s="182"/>
      <c r="I8" s="182"/>
      <c r="J8" s="182"/>
    </row>
    <row r="9" spans="1:10" x14ac:dyDescent="0.3">
      <c r="A9" s="182"/>
      <c r="B9" s="182"/>
      <c r="C9" s="182"/>
      <c r="D9" s="182"/>
      <c r="E9" s="182"/>
      <c r="F9" s="182"/>
      <c r="G9" s="182"/>
      <c r="H9" s="182"/>
      <c r="I9" s="182"/>
      <c r="J9" s="182"/>
    </row>
    <row r="10" spans="1:10" x14ac:dyDescent="0.3">
      <c r="A10" s="182"/>
      <c r="B10" s="182"/>
      <c r="C10" s="182"/>
      <c r="D10" s="182"/>
      <c r="E10" s="182"/>
      <c r="F10" s="182"/>
      <c r="G10" s="182"/>
      <c r="H10" s="182"/>
      <c r="I10" s="182"/>
      <c r="J10" s="182"/>
    </row>
    <row r="11" spans="1:10" x14ac:dyDescent="0.3">
      <c r="A11" s="182"/>
      <c r="B11" s="182"/>
      <c r="C11" s="182"/>
      <c r="D11" s="182"/>
      <c r="E11" s="182"/>
      <c r="F11" s="182"/>
      <c r="G11" s="182"/>
      <c r="H11" s="182"/>
      <c r="I11" s="182"/>
      <c r="J11" s="182"/>
    </row>
    <row r="12" spans="1:10" x14ac:dyDescent="0.3">
      <c r="A12" s="182"/>
      <c r="B12" s="182"/>
      <c r="C12" s="182"/>
      <c r="D12" s="182"/>
      <c r="E12" s="182"/>
      <c r="F12" s="182"/>
      <c r="G12" s="182"/>
      <c r="H12" s="182"/>
      <c r="I12" s="182"/>
      <c r="J12" s="182"/>
    </row>
    <row r="13" spans="1:10" x14ac:dyDescent="0.3">
      <c r="A13" s="182"/>
      <c r="B13" s="182"/>
      <c r="C13" s="182"/>
      <c r="D13" s="182"/>
      <c r="E13" s="182"/>
      <c r="F13" s="182"/>
      <c r="G13" s="182"/>
      <c r="H13" s="182"/>
      <c r="I13" s="182"/>
      <c r="J13" s="182"/>
    </row>
    <row r="14" spans="1:10" x14ac:dyDescent="0.3">
      <c r="A14" s="182"/>
      <c r="B14" s="182"/>
      <c r="C14" s="182"/>
      <c r="D14" s="182"/>
      <c r="E14" s="182"/>
      <c r="F14" s="182"/>
      <c r="G14" s="182"/>
      <c r="H14" s="182"/>
      <c r="I14" s="182"/>
      <c r="J14" s="182"/>
    </row>
    <row r="15" spans="1:10" x14ac:dyDescent="0.3">
      <c r="A15" s="182"/>
      <c r="B15" s="182"/>
      <c r="C15" s="182"/>
      <c r="D15" s="182"/>
      <c r="E15" s="182"/>
      <c r="F15" s="182"/>
      <c r="G15" s="182"/>
      <c r="H15" s="182"/>
      <c r="I15" s="182"/>
      <c r="J15" s="182"/>
    </row>
    <row r="16" spans="1:10" x14ac:dyDescent="0.3">
      <c r="A16" s="182"/>
      <c r="B16" s="182"/>
      <c r="C16" s="182"/>
      <c r="D16" s="182"/>
      <c r="E16" s="182"/>
      <c r="F16" s="182"/>
      <c r="G16" s="182"/>
      <c r="H16" s="182"/>
      <c r="I16" s="182"/>
      <c r="J16" s="182"/>
    </row>
    <row r="17" spans="1:10" x14ac:dyDescent="0.3">
      <c r="A17" s="182"/>
      <c r="B17" s="182"/>
      <c r="C17" s="182"/>
      <c r="D17" s="182"/>
      <c r="E17" s="182"/>
      <c r="F17" s="182"/>
      <c r="G17" s="182"/>
      <c r="H17" s="182"/>
      <c r="I17" s="182"/>
      <c r="J17" s="182"/>
    </row>
    <row r="18" spans="1:10" x14ac:dyDescent="0.3">
      <c r="A18" s="182"/>
      <c r="B18" s="182"/>
      <c r="C18" s="182"/>
      <c r="D18" s="182"/>
      <c r="E18" s="182"/>
      <c r="F18" s="182"/>
      <c r="G18" s="182"/>
      <c r="H18" s="182"/>
      <c r="I18" s="182"/>
      <c r="J18" s="182"/>
    </row>
    <row r="19" spans="1:10" x14ac:dyDescent="0.3">
      <c r="A19" s="182"/>
      <c r="B19" s="182"/>
      <c r="C19" s="182"/>
      <c r="D19" s="182"/>
      <c r="E19" s="182"/>
      <c r="F19" s="182"/>
      <c r="G19" s="182"/>
      <c r="H19" s="182"/>
      <c r="I19" s="182"/>
      <c r="J19" s="182"/>
    </row>
    <row r="20" spans="1:10" x14ac:dyDescent="0.3">
      <c r="A20" s="182"/>
      <c r="B20" s="182"/>
      <c r="C20" s="182"/>
      <c r="D20" s="182"/>
      <c r="E20" s="182"/>
      <c r="F20" s="182"/>
      <c r="G20" s="182"/>
      <c r="H20" s="182"/>
      <c r="I20" s="182"/>
      <c r="J20" s="182"/>
    </row>
    <row r="21" spans="1:10" x14ac:dyDescent="0.3">
      <c r="A21" s="182"/>
      <c r="B21" s="182"/>
      <c r="C21" s="182"/>
      <c r="D21" s="182"/>
      <c r="E21" s="182"/>
      <c r="F21" s="182"/>
      <c r="G21" s="182"/>
      <c r="H21" s="182"/>
      <c r="I21" s="182"/>
      <c r="J21" s="182"/>
    </row>
    <row r="22" spans="1:10" x14ac:dyDescent="0.3">
      <c r="A22" s="182"/>
      <c r="B22" s="182"/>
      <c r="C22" s="182"/>
      <c r="D22" s="182"/>
      <c r="E22" s="182"/>
      <c r="F22" s="182"/>
      <c r="G22" s="182"/>
      <c r="H22" s="182"/>
      <c r="I22" s="182"/>
      <c r="J22" s="182"/>
    </row>
    <row r="23" spans="1:10" x14ac:dyDescent="0.3">
      <c r="A23" s="182"/>
      <c r="B23" s="182"/>
      <c r="C23" s="182"/>
      <c r="D23" s="182"/>
      <c r="E23" s="182"/>
      <c r="F23" s="182"/>
      <c r="G23" s="182"/>
      <c r="H23" s="182"/>
      <c r="I23" s="182"/>
      <c r="J23" s="182"/>
    </row>
    <row r="24" spans="1:10" x14ac:dyDescent="0.3">
      <c r="A24" s="182"/>
      <c r="B24" s="182"/>
      <c r="C24" s="182"/>
      <c r="D24" s="182"/>
      <c r="E24" s="182"/>
      <c r="F24" s="182"/>
      <c r="G24" s="182"/>
      <c r="H24" s="182"/>
      <c r="I24" s="182"/>
      <c r="J24" s="182"/>
    </row>
    <row r="25" spans="1:10" x14ac:dyDescent="0.3">
      <c r="A25" s="182"/>
      <c r="B25" s="182"/>
      <c r="C25" s="182"/>
      <c r="D25" s="182"/>
      <c r="E25" s="182"/>
      <c r="F25" s="182"/>
      <c r="G25" s="182"/>
      <c r="H25" s="182"/>
      <c r="I25" s="182"/>
      <c r="J25" s="182"/>
    </row>
    <row r="26" spans="1:10" x14ac:dyDescent="0.3">
      <c r="A26" s="182"/>
      <c r="B26" s="182"/>
      <c r="C26" s="182"/>
      <c r="D26" s="182"/>
      <c r="E26" s="182"/>
      <c r="F26" s="182"/>
      <c r="G26" s="182"/>
      <c r="H26" s="182"/>
      <c r="I26" s="182"/>
      <c r="J26" s="182"/>
    </row>
    <row r="27" spans="1:10" x14ac:dyDescent="0.3">
      <c r="A27" s="182"/>
      <c r="B27" s="182"/>
      <c r="C27" s="182"/>
      <c r="D27" s="182"/>
      <c r="E27" s="182"/>
      <c r="F27" s="182"/>
      <c r="G27" s="182"/>
      <c r="H27" s="182"/>
      <c r="I27" s="182"/>
      <c r="J27" s="182"/>
    </row>
    <row r="28" spans="1:10" x14ac:dyDescent="0.3">
      <c r="A28" s="182"/>
      <c r="B28" s="182"/>
      <c r="C28" s="182"/>
      <c r="D28" s="182"/>
      <c r="E28" s="182"/>
      <c r="F28" s="182"/>
      <c r="G28" s="182"/>
      <c r="H28" s="182"/>
      <c r="I28" s="182"/>
      <c r="J28" s="182"/>
    </row>
    <row r="29" spans="1:10" x14ac:dyDescent="0.3">
      <c r="A29" s="182"/>
      <c r="B29" s="182"/>
      <c r="C29" s="182"/>
      <c r="D29" s="182"/>
      <c r="E29" s="182"/>
      <c r="F29" s="182"/>
      <c r="G29" s="182"/>
      <c r="H29" s="182"/>
      <c r="I29" s="182"/>
      <c r="J29" s="182"/>
    </row>
    <row r="30" spans="1:10" x14ac:dyDescent="0.3">
      <c r="A30" s="182"/>
      <c r="B30" s="182"/>
      <c r="C30" s="182"/>
      <c r="D30" s="182"/>
      <c r="E30" s="182"/>
      <c r="F30" s="182"/>
      <c r="G30" s="182"/>
      <c r="H30" s="182"/>
      <c r="I30" s="182"/>
      <c r="J30" s="182"/>
    </row>
    <row r="31" spans="1:10" x14ac:dyDescent="0.3">
      <c r="A31" s="182"/>
      <c r="B31" s="182"/>
      <c r="C31" s="182"/>
      <c r="D31" s="182"/>
      <c r="E31" s="182"/>
      <c r="F31" s="182"/>
      <c r="G31" s="182"/>
      <c r="H31" s="182"/>
      <c r="I31" s="182"/>
      <c r="J31" s="182"/>
    </row>
    <row r="32" spans="1:10" x14ac:dyDescent="0.3">
      <c r="A32" s="182"/>
      <c r="B32" s="182"/>
      <c r="C32" s="182"/>
      <c r="D32" s="182"/>
      <c r="E32" s="182"/>
      <c r="F32" s="182"/>
      <c r="G32" s="182"/>
      <c r="H32" s="182"/>
      <c r="I32" s="182"/>
      <c r="J32" s="182"/>
    </row>
    <row r="33" spans="1:10" x14ac:dyDescent="0.3">
      <c r="A33" s="182"/>
      <c r="B33" s="182"/>
      <c r="C33" s="182"/>
      <c r="D33" s="182"/>
      <c r="E33" s="182"/>
      <c r="F33" s="182"/>
      <c r="G33" s="182"/>
      <c r="H33" s="182"/>
      <c r="I33" s="182"/>
      <c r="J33" s="182"/>
    </row>
    <row r="34" spans="1:10" x14ac:dyDescent="0.3">
      <c r="A34" s="182"/>
      <c r="B34" s="182"/>
      <c r="C34" s="182"/>
      <c r="D34" s="182"/>
      <c r="E34" s="182"/>
      <c r="F34" s="182"/>
      <c r="G34" s="182"/>
      <c r="H34" s="182"/>
      <c r="I34" s="182"/>
      <c r="J34" s="182"/>
    </row>
    <row r="35" spans="1:10" x14ac:dyDescent="0.3">
      <c r="A35" s="182"/>
      <c r="B35" s="182"/>
      <c r="C35" s="182"/>
      <c r="D35" s="182"/>
      <c r="E35" s="182"/>
      <c r="F35" s="182"/>
      <c r="G35" s="182"/>
      <c r="H35" s="182"/>
      <c r="I35" s="182"/>
      <c r="J35" s="182"/>
    </row>
    <row r="36" spans="1:10" x14ac:dyDescent="0.3">
      <c r="A36" s="182"/>
      <c r="B36" s="182"/>
      <c r="C36" s="182"/>
      <c r="D36" s="182"/>
      <c r="E36" s="182"/>
      <c r="F36" s="182"/>
      <c r="G36" s="182"/>
      <c r="H36" s="182"/>
      <c r="I36" s="182"/>
      <c r="J36" s="182"/>
    </row>
    <row r="37" spans="1:10" x14ac:dyDescent="0.3">
      <c r="A37" s="182"/>
      <c r="B37" s="182"/>
      <c r="C37" s="182"/>
      <c r="D37" s="182"/>
      <c r="E37" s="182"/>
      <c r="F37" s="182"/>
      <c r="G37" s="182"/>
      <c r="H37" s="182"/>
      <c r="I37" s="182"/>
      <c r="J37" s="182"/>
    </row>
    <row r="38" spans="1:10" x14ac:dyDescent="0.3">
      <c r="A38" s="182"/>
      <c r="B38" s="182"/>
      <c r="C38" s="182"/>
      <c r="D38" s="182"/>
      <c r="E38" s="182"/>
      <c r="F38" s="182"/>
      <c r="G38" s="182"/>
      <c r="H38" s="182"/>
      <c r="I38" s="182"/>
      <c r="J38" s="182"/>
    </row>
    <row r="39" spans="1:10" x14ac:dyDescent="0.3">
      <c r="A39" s="182"/>
      <c r="B39" s="182"/>
      <c r="C39" s="182"/>
      <c r="D39" s="182"/>
      <c r="E39" s="182"/>
      <c r="F39" s="182"/>
      <c r="G39" s="182"/>
      <c r="H39" s="182"/>
      <c r="I39" s="182"/>
      <c r="J39" s="182"/>
    </row>
    <row r="40" spans="1:10" x14ac:dyDescent="0.3">
      <c r="A40" s="182"/>
      <c r="B40" s="182"/>
      <c r="C40" s="182"/>
      <c r="D40" s="182"/>
      <c r="E40" s="182"/>
      <c r="F40" s="182"/>
      <c r="G40" s="182"/>
      <c r="H40" s="182"/>
      <c r="I40" s="182"/>
      <c r="J40" s="182"/>
    </row>
    <row r="41" spans="1:10" x14ac:dyDescent="0.3">
      <c r="A41" s="182"/>
      <c r="B41" s="182"/>
      <c r="C41" s="182"/>
      <c r="D41" s="182"/>
      <c r="E41" s="182"/>
      <c r="F41" s="182"/>
      <c r="G41" s="182"/>
      <c r="H41" s="182"/>
      <c r="I41" s="182"/>
      <c r="J41" s="182"/>
    </row>
    <row r="42" spans="1:10" x14ac:dyDescent="0.3">
      <c r="A42" s="182"/>
      <c r="B42" s="182"/>
      <c r="C42" s="182"/>
      <c r="D42" s="182"/>
      <c r="E42" s="182"/>
      <c r="F42" s="182"/>
      <c r="G42" s="182"/>
      <c r="H42" s="182"/>
      <c r="I42" s="182"/>
      <c r="J42" s="182"/>
    </row>
    <row r="43" spans="1:10" x14ac:dyDescent="0.3">
      <c r="A43" s="182"/>
      <c r="B43" s="182"/>
      <c r="C43" s="182"/>
      <c r="D43" s="182"/>
      <c r="E43" s="182"/>
      <c r="F43" s="182"/>
      <c r="G43" s="182"/>
      <c r="H43" s="182"/>
      <c r="I43" s="182"/>
      <c r="J43" s="182"/>
    </row>
    <row r="44" spans="1:10" x14ac:dyDescent="0.3">
      <c r="A44" s="182"/>
      <c r="B44" s="182"/>
      <c r="C44" s="182"/>
      <c r="D44" s="182"/>
      <c r="E44" s="182"/>
      <c r="F44" s="182"/>
      <c r="G44" s="182"/>
      <c r="H44" s="182"/>
      <c r="I44" s="182"/>
      <c r="J44" s="182"/>
    </row>
    <row r="45" spans="1:10" x14ac:dyDescent="0.3">
      <c r="A45" s="182"/>
      <c r="B45" s="182"/>
      <c r="C45" s="182"/>
      <c r="D45" s="182"/>
      <c r="E45" s="182"/>
      <c r="F45" s="182"/>
      <c r="G45" s="182"/>
      <c r="H45" s="182"/>
      <c r="I45" s="182"/>
      <c r="J45" s="182"/>
    </row>
    <row r="46" spans="1:10" x14ac:dyDescent="0.3">
      <c r="A46" s="182"/>
      <c r="B46" s="182"/>
      <c r="C46" s="182"/>
      <c r="D46" s="182"/>
      <c r="E46" s="182"/>
      <c r="F46" s="182"/>
      <c r="G46" s="182"/>
      <c r="H46" s="182"/>
      <c r="I46" s="182"/>
      <c r="J46" s="182"/>
    </row>
    <row r="47" spans="1:10" x14ac:dyDescent="0.3">
      <c r="A47" s="182"/>
      <c r="B47" s="182"/>
      <c r="C47" s="182"/>
      <c r="D47" s="182"/>
      <c r="E47" s="182"/>
      <c r="F47" s="182"/>
      <c r="G47" s="182"/>
      <c r="H47" s="182"/>
      <c r="I47" s="182"/>
      <c r="J47" s="182"/>
    </row>
    <row r="48" spans="1:10" x14ac:dyDescent="0.3">
      <c r="A48" s="182"/>
      <c r="B48" s="182"/>
      <c r="C48" s="182"/>
      <c r="D48" s="182"/>
      <c r="E48" s="182"/>
      <c r="F48" s="182"/>
      <c r="G48" s="182"/>
      <c r="H48" s="182"/>
      <c r="I48" s="182"/>
      <c r="J48" s="182"/>
    </row>
    <row r="49" spans="1:10" x14ac:dyDescent="0.3">
      <c r="A49" s="182"/>
      <c r="B49" s="182"/>
      <c r="C49" s="182"/>
      <c r="D49" s="182"/>
      <c r="E49" s="182"/>
      <c r="F49" s="182"/>
      <c r="G49" s="182"/>
      <c r="H49" s="182"/>
      <c r="I49" s="182"/>
      <c r="J49" s="182"/>
    </row>
    <row r="50" spans="1:10" x14ac:dyDescent="0.3">
      <c r="A50" s="182"/>
      <c r="B50" s="182"/>
      <c r="C50" s="182"/>
      <c r="D50" s="182"/>
      <c r="E50" s="182"/>
      <c r="F50" s="182"/>
      <c r="G50" s="182"/>
      <c r="H50" s="182"/>
      <c r="I50" s="182"/>
      <c r="J50" s="182"/>
    </row>
    <row r="51" spans="1:10" x14ac:dyDescent="0.3">
      <c r="A51" s="182"/>
      <c r="B51" s="182"/>
      <c r="C51" s="182"/>
      <c r="D51" s="182"/>
      <c r="E51" s="182"/>
      <c r="F51" s="182"/>
      <c r="G51" s="182"/>
      <c r="H51" s="182"/>
      <c r="I51" s="182"/>
      <c r="J51" s="182"/>
    </row>
    <row r="52" spans="1:10" x14ac:dyDescent="0.3">
      <c r="A52" s="182"/>
      <c r="B52" s="182"/>
      <c r="C52" s="182"/>
      <c r="D52" s="182"/>
      <c r="E52" s="182"/>
      <c r="F52" s="182"/>
      <c r="G52" s="182"/>
      <c r="H52" s="182"/>
      <c r="I52" s="182"/>
      <c r="J52" s="182"/>
    </row>
    <row r="53" spans="1:10" x14ac:dyDescent="0.3">
      <c r="A53" s="182"/>
      <c r="B53" s="182"/>
      <c r="C53" s="182"/>
      <c r="D53" s="182"/>
      <c r="E53" s="182"/>
      <c r="F53" s="182"/>
      <c r="G53" s="182"/>
      <c r="H53" s="182"/>
      <c r="I53" s="182"/>
      <c r="J53" s="182"/>
    </row>
    <row r="54" spans="1:10" x14ac:dyDescent="0.3">
      <c r="A54" s="182"/>
      <c r="B54" s="182"/>
      <c r="C54" s="182"/>
      <c r="D54" s="182"/>
      <c r="E54" s="182"/>
      <c r="F54" s="182"/>
      <c r="G54" s="182"/>
      <c r="H54" s="182"/>
      <c r="I54" s="182"/>
      <c r="J54" s="182"/>
    </row>
  </sheetData>
  <sheetProtection algorithmName="SHA-512" hashValue="A1OZvoCgyIjG9CSZReH3Y21/zag8nBz75YZszHAu7TDrj2nsVMPYNg/AfCq/q5w8ki0T7xG3UHBP4pJ3ShWQcg==" saltValue="hIWGzwwPyXmyPjnl8Ho6Mg=="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Condiciones de Uso</vt:lpstr>
      <vt:lpstr>Configuración de Entradas</vt:lpstr>
      <vt:lpstr>Desempeño Térmico</vt:lpstr>
      <vt:lpstr>Ventana-Fachada</vt:lpstr>
      <vt:lpstr>Techos</vt:lpstr>
      <vt:lpstr>Paredes</vt:lpstr>
      <vt:lpstr>Ventanas</vt:lpstr>
      <vt:lpstr>Control Solar</vt:lpstr>
      <vt:lpstr>Anexo I. Zonas climáticas</vt:lpstr>
      <vt:lpstr>Anexo II. Req. Térmicos</vt:lpstr>
      <vt:lpstr>Grafica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Avila Utrera</dc:creator>
  <cp:lastModifiedBy>José Manuel Avila Utrera</cp:lastModifiedBy>
  <dcterms:created xsi:type="dcterms:W3CDTF">2023-10-23T23:01:01Z</dcterms:created>
  <dcterms:modified xsi:type="dcterms:W3CDTF">2025-04-10T19:07:33Z</dcterms:modified>
</cp:coreProperties>
</file>